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Gabriel\Desktop\Maccaferri\Geotecnia\Gabiões\Caderno de Soluções - Gabião\"/>
    </mc:Choice>
  </mc:AlternateContent>
  <xr:revisionPtr revIDLastSave="0" documentId="13_ncr:1_{348A3484-5904-455F-B9B4-85C0A0E12C8E}" xr6:coauthVersionLast="41" xr6:coauthVersionMax="41" xr10:uidLastSave="{00000000-0000-0000-0000-000000000000}"/>
  <workbookProtection workbookAlgorithmName="SHA-512" workbookHashValue="NhJ3eu22jHFjrhTxBICdLTJgFrF67R4u+GQjtL7Z0M0vUJ9Cu7kALqcZ7p9kRpcMyc9QSA1zafNdqbzBxiwXkg==" workbookSaltValue="0Nvla9hmMiK17s+BikUWTQ==" workbookSpinCount="100000" lockStructure="1"/>
  <bookViews>
    <workbookView showSheetTabs="0" xWindow="-120" yWindow="-120" windowWidth="24240" windowHeight="13290" xr2:uid="{00000000-000D-0000-FFFF-FFFF00000000}"/>
  </bookViews>
  <sheets>
    <sheet name="CAPA" sheetId="12" r:id="rId1"/>
    <sheet name="INTRO" sheetId="9" r:id="rId2"/>
    <sheet name="CONGRAV" sheetId="11" r:id="rId3"/>
    <sheet name="SEC" sheetId="8" state="hidden" r:id="rId4"/>
  </sheets>
  <definedNames>
    <definedName name="_xlnm.Print_Area" localSheetId="2">CONGRAV!$A$1:$P$39</definedName>
    <definedName name="CANRET">INDIRECT(SEC!$C$1)</definedName>
    <definedName name="CANTRAP">INDIRECT(SEC!$G$1)</definedName>
    <definedName name="CONGRA">INDIRECT(SEC!$P$1)</definedName>
    <definedName name="PROTMA">INDIRECT(SEC!$L$1)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9" l="1"/>
  <c r="C57" i="11" l="1"/>
  <c r="C56" i="11"/>
  <c r="R48" i="11" s="1"/>
  <c r="B29" i="9" l="1"/>
  <c r="B46" i="9" l="1"/>
  <c r="C46" i="9" s="1"/>
  <c r="B47" i="9"/>
  <c r="C47" i="9" s="1"/>
  <c r="C48" i="9"/>
  <c r="C49" i="9"/>
  <c r="B33" i="9" l="1"/>
  <c r="C42" i="9"/>
  <c r="B37" i="9" l="1"/>
  <c r="C51" i="9" l="1"/>
  <c r="C50" i="9"/>
  <c r="B41" i="9"/>
  <c r="B36" i="9"/>
  <c r="C36" i="9" s="1"/>
  <c r="B40" i="9"/>
  <c r="B39" i="9"/>
  <c r="B38" i="9"/>
  <c r="M9" i="9"/>
  <c r="B45" i="9" l="1"/>
  <c r="C45" i="9" s="1"/>
  <c r="B44" i="9"/>
  <c r="C44" i="9" s="1"/>
  <c r="B42" i="9"/>
  <c r="N34" i="11"/>
  <c r="AC21" i="11"/>
  <c r="C52" i="9" l="1"/>
  <c r="Q43" i="9" s="1"/>
  <c r="Q55" i="9" l="1"/>
  <c r="P9" i="8"/>
  <c r="P8" i="8"/>
  <c r="P7" i="8"/>
  <c r="P6" i="8"/>
  <c r="P5" i="8"/>
  <c r="P4" i="8"/>
  <c r="P3" i="8"/>
  <c r="P2" i="8"/>
  <c r="O1" i="8"/>
  <c r="P1" i="8" s="1"/>
  <c r="L7" i="8" l="1"/>
  <c r="L6" i="8"/>
  <c r="L5" i="8"/>
  <c r="L4" i="8"/>
  <c r="L3" i="8"/>
  <c r="L2" i="8"/>
  <c r="K1" i="8"/>
  <c r="L1" i="8" s="1"/>
  <c r="G9" i="8" l="1"/>
  <c r="G8" i="8"/>
  <c r="G7" i="8"/>
  <c r="G6" i="8"/>
  <c r="G5" i="8"/>
  <c r="G4" i="8"/>
  <c r="G3" i="8"/>
  <c r="G2" i="8"/>
  <c r="F1" i="8"/>
  <c r="G1" i="8" s="1"/>
  <c r="X56" i="11" l="1"/>
  <c r="M36" i="11"/>
  <c r="K36" i="11"/>
  <c r="J36" i="11"/>
  <c r="M35" i="11"/>
  <c r="K35" i="11"/>
  <c r="D4" i="11"/>
  <c r="B12" i="9"/>
  <c r="B15" i="9"/>
  <c r="B18" i="9"/>
  <c r="F57" i="11" l="1"/>
  <c r="F56" i="11"/>
  <c r="F59" i="11" s="1"/>
  <c r="K59" i="11"/>
  <c r="H9" i="9"/>
  <c r="L61" i="11" l="1"/>
  <c r="R16" i="11"/>
  <c r="L60" i="11"/>
  <c r="F60" i="11" s="1"/>
  <c r="F58" i="11"/>
  <c r="B56" i="11"/>
  <c r="B57" i="11" l="1"/>
  <c r="B58" i="11" s="1"/>
  <c r="B59" i="11" s="1"/>
  <c r="B60" i="11" s="1"/>
  <c r="G25" i="11" s="1"/>
  <c r="G21" i="11" l="1"/>
  <c r="F24" i="11"/>
  <c r="F22" i="11"/>
  <c r="C23" i="11"/>
  <c r="C25" i="11"/>
  <c r="G23" i="11"/>
  <c r="C22" i="11"/>
  <c r="F25" i="11"/>
  <c r="G24" i="11"/>
  <c r="G22" i="11"/>
  <c r="C24" i="11"/>
  <c r="F23" i="11"/>
  <c r="C21" i="11"/>
  <c r="F21" i="11"/>
  <c r="B1" i="8" l="1"/>
  <c r="C7" i="8"/>
  <c r="C6" i="8"/>
  <c r="C5" i="8"/>
  <c r="C4" i="8"/>
  <c r="C3" i="8"/>
  <c r="C2" i="8"/>
  <c r="C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Maccaferri</author>
  </authors>
  <commentList>
    <comment ref="R10" authorId="0" shapeId="0" xr:uid="{00000000-0006-0000-0700-000001000000}">
      <text>
        <r>
          <rPr>
            <sz val="14"/>
            <color indexed="81"/>
            <rFont val="Century Gothic"/>
            <family val="2"/>
          </rPr>
          <t>Insira a altura de</t>
        </r>
        <r>
          <rPr>
            <sz val="16"/>
            <color indexed="81"/>
            <rFont val="Century Gothic"/>
            <family val="2"/>
          </rPr>
          <t xml:space="preserve">
1.50 a 5.00m</t>
        </r>
      </text>
    </comment>
  </commentList>
</comments>
</file>

<file path=xl/sharedStrings.xml><?xml version="1.0" encoding="utf-8"?>
<sst xmlns="http://schemas.openxmlformats.org/spreadsheetml/2006/main" count="111" uniqueCount="85">
  <si>
    <t>Seção Típica</t>
  </si>
  <si>
    <t>Ext:</t>
  </si>
  <si>
    <t>m</t>
  </si>
  <si>
    <t>Sem escala</t>
  </si>
  <si>
    <t>Quantidades</t>
  </si>
  <si>
    <t>Descrição dos materiais</t>
  </si>
  <si>
    <t>Quantidade</t>
  </si>
  <si>
    <t>Unidade</t>
  </si>
  <si>
    <t>m³</t>
  </si>
  <si>
    <t>m²</t>
  </si>
  <si>
    <t>Título</t>
  </si>
  <si>
    <t>Solicitante</t>
  </si>
  <si>
    <t>Data</t>
  </si>
  <si>
    <t>Local</t>
  </si>
  <si>
    <t>Folha única</t>
  </si>
  <si>
    <t>Verificação</t>
  </si>
  <si>
    <t>Descrição</t>
  </si>
  <si>
    <t>Estudo inicial - Tipo MAC 1</t>
  </si>
  <si>
    <t>Cliente A</t>
  </si>
  <si>
    <t>Jundiaí - SP | BRASIL</t>
  </si>
  <si>
    <t>kg</t>
  </si>
  <si>
    <t>DADOS DA ESTRUTURA</t>
  </si>
  <si>
    <t>Extensão (m)</t>
  </si>
  <si>
    <t>1,5:1</t>
  </si>
  <si>
    <t>Altura da contenção (m)</t>
  </si>
  <si>
    <t>CANALIZAÇÃO RETANGULAR</t>
  </si>
  <si>
    <t>Seção tipo</t>
  </si>
  <si>
    <t>Muro</t>
  </si>
  <si>
    <t>Contraforte</t>
  </si>
  <si>
    <t>Por unidade</t>
  </si>
  <si>
    <t xml:space="preserve"> Escolha a seção desejada:</t>
  </si>
  <si>
    <t>Pedra rachão para enchimento dos gabiões (considerando 15% de perda)</t>
  </si>
  <si>
    <t>Instruções de uso:</t>
  </si>
  <si>
    <t>Contrafortes</t>
  </si>
  <si>
    <t>CANALIZAÇÃO TRAPEZOIDAL</t>
  </si>
  <si>
    <t>1b</t>
  </si>
  <si>
    <t>2b</t>
  </si>
  <si>
    <t>3b</t>
  </si>
  <si>
    <t>4b</t>
  </si>
  <si>
    <t>CONTENÇÃO A GRAVIDADE</t>
  </si>
  <si>
    <t>Gabião PoliMac™ tipo Caixa 80 (ø 3,7mm) h=0,50m</t>
  </si>
  <si>
    <t>Gabião PoliMac™ tipo Caixa 80 (ø 3,7mm) h=1,00m</t>
  </si>
  <si>
    <t xml:space="preserve">Essa é uma ferramenta para criação de estudos preliminares, com maior rapidez e a mesma qualidade de um estudo nível 1 convencional. </t>
  </si>
  <si>
    <t>Eng. Adroaldo Borges</t>
  </si>
  <si>
    <t>Eng. Allan Donassollo</t>
  </si>
  <si>
    <t>Eng. Eduardo Rotta</t>
  </si>
  <si>
    <t>Eng. Giancarlo Domingues</t>
  </si>
  <si>
    <t>Eng. Guilherme Carvalho</t>
  </si>
  <si>
    <t>Revisão</t>
  </si>
  <si>
    <t>R0</t>
  </si>
  <si>
    <t>R1</t>
  </si>
  <si>
    <t>R2</t>
  </si>
  <si>
    <t>R3</t>
  </si>
  <si>
    <t>R4</t>
  </si>
  <si>
    <t>R5</t>
  </si>
  <si>
    <t>◼◼</t>
  </si>
  <si>
    <t>Se o número é &gt; 0</t>
  </si>
  <si>
    <t>Nome do Eng</t>
  </si>
  <si>
    <t xml:space="preserve">Verifique se:
Você inseriu o número do CRM corretamente;
Selecionou o nome do(a)  Engenheiro(a).
</t>
  </si>
  <si>
    <t>Nome do Engenheiro</t>
  </si>
  <si>
    <t>Senha</t>
  </si>
  <si>
    <t>Arredondar para baixo</t>
  </si>
  <si>
    <t>Rolos</t>
  </si>
  <si>
    <t>Arredondar para cima</t>
  </si>
  <si>
    <t>Nº de Bobinas de geotêxtil com 10% de perda</t>
  </si>
  <si>
    <t>Baixo</t>
  </si>
  <si>
    <t>Médio</t>
  </si>
  <si>
    <t>Nível de agressividade</t>
  </si>
  <si>
    <t xml:space="preserve"> do ambiente</t>
  </si>
  <si>
    <t>Arame Padrão</t>
  </si>
  <si>
    <t>Gabião PoliMac™ tipo Caixa</t>
  </si>
  <si>
    <t>Nº da proposta</t>
  </si>
  <si>
    <t>1. Clicar em "Inicar" (ao lado);</t>
  </si>
  <si>
    <t>2. Preencher todos os dados de entrada;</t>
  </si>
  <si>
    <t>3. Selecionar a solução desejada;</t>
  </si>
  <si>
    <t>4. Informar ao lado da folha todas as características das seções;</t>
  </si>
  <si>
    <t>5. Gerar PDF da folha no formato A3 (Paisagem);</t>
  </si>
  <si>
    <t>Teste 1</t>
  </si>
  <si>
    <t>Casa Militar e Defesa Civil</t>
  </si>
  <si>
    <t>Gabião tipo Caixa 8x10 Zn90Al10 h=0,50m</t>
  </si>
  <si>
    <t>Gabião tipo Caixa 8x10 Zn90Al10</t>
  </si>
  <si>
    <t>Geotêxtil não tecido 200g/m²</t>
  </si>
  <si>
    <t>Gabião tipo Caixa 8x10 Zn90Al10 h=1,00m</t>
  </si>
  <si>
    <t>Dispositivo contínuo de conexão Zn90Al10</t>
  </si>
  <si>
    <r>
      <t xml:space="preserve">Contenção a Gravidade | </t>
    </r>
    <r>
      <rPr>
        <b/>
        <sz val="9"/>
        <color theme="1"/>
        <rFont val="Century Gothic"/>
        <family val="2"/>
      </rPr>
      <t>Gabião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</si>
</sst>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5"/>
      <color theme="1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7"/>
      <color theme="1"/>
      <name val="Century Gothic"/>
      <family val="2"/>
    </font>
    <font>
      <sz val="12"/>
      <color theme="1"/>
      <name val="Century Gothic"/>
      <family val="2"/>
    </font>
    <font>
      <sz val="5"/>
      <color theme="1"/>
      <name val="Century Gothic"/>
      <family val="2"/>
    </font>
    <font>
      <sz val="9"/>
      <color theme="0"/>
      <name val="Century Gothic"/>
      <family val="2"/>
    </font>
    <font>
      <sz val="15"/>
      <color theme="0"/>
      <name val="Century Gothic"/>
      <family val="2"/>
    </font>
    <font>
      <sz val="14"/>
      <color theme="0"/>
      <name val="Century Gothic"/>
      <family val="2"/>
    </font>
    <font>
      <sz val="11"/>
      <color rgb="FFA5C8CA"/>
      <name val="Century Gothic"/>
      <family val="2"/>
    </font>
    <font>
      <b/>
      <sz val="16"/>
      <color theme="0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rgb="FF00404C"/>
      <name val="Century Gothic"/>
      <family val="2"/>
    </font>
    <font>
      <sz val="11"/>
      <name val="Century Gothic"/>
      <family val="2"/>
    </font>
    <font>
      <b/>
      <sz val="11"/>
      <color rgb="FFA5C8CA"/>
      <name val="Century Gothic"/>
      <family val="2"/>
    </font>
    <font>
      <sz val="8"/>
      <color rgb="FFEE7A19"/>
      <name val="Century Gothic"/>
      <family val="2"/>
    </font>
    <font>
      <sz val="10"/>
      <color theme="0"/>
      <name val="Century Gothic"/>
      <family val="2"/>
    </font>
    <font>
      <b/>
      <sz val="11"/>
      <color rgb="FFEE7A19"/>
      <name val="Century Gothic"/>
      <family val="2"/>
    </font>
    <font>
      <b/>
      <sz val="12"/>
      <color rgb="FF00404C"/>
      <name val="Century Gothic"/>
      <family val="2"/>
    </font>
    <font>
      <sz val="9"/>
      <color rgb="FFA5C8CA"/>
      <name val="Century Gothic"/>
      <family val="2"/>
    </font>
    <font>
      <sz val="10"/>
      <color rgb="FFA5C8CA"/>
      <name val="Century Gothic"/>
      <family val="2"/>
    </font>
    <font>
      <sz val="9"/>
      <color rgb="FFEE7A19"/>
      <name val="Century Gothic"/>
      <family val="2"/>
    </font>
    <font>
      <sz val="11"/>
      <color theme="1" tint="0.14999847407452621"/>
      <name val="Century Gothic"/>
      <family val="2"/>
    </font>
    <font>
      <b/>
      <sz val="11"/>
      <color rgb="FF00404C"/>
      <name val="Century Gothic"/>
      <family val="2"/>
    </font>
    <font>
      <sz val="14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color theme="1" tint="0.14999847407452621"/>
      <name val="Century Gothic"/>
      <family val="2"/>
    </font>
    <font>
      <sz val="11"/>
      <color theme="1" tint="0.499984740745262"/>
      <name val="Century Gothic"/>
      <family val="2"/>
    </font>
    <font>
      <b/>
      <sz val="11"/>
      <color theme="1" tint="0.499984740745262"/>
      <name val="Century Gothic"/>
      <family val="2"/>
    </font>
    <font>
      <sz val="8"/>
      <color theme="1" tint="0.14999847407452621"/>
      <name val="Cambria Math"/>
      <family val="1"/>
    </font>
    <font>
      <sz val="14"/>
      <color indexed="81"/>
      <name val="Century Gothic"/>
      <family val="2"/>
    </font>
    <font>
      <sz val="16"/>
      <color indexed="81"/>
      <name val="Century Gothic"/>
      <family val="2"/>
    </font>
    <font>
      <sz val="11"/>
      <color theme="0" tint="-4.9989318521683403E-2"/>
      <name val="Century Gothic"/>
      <family val="2"/>
    </font>
    <font>
      <b/>
      <sz val="15"/>
      <color theme="0"/>
      <name val="Century Gothic"/>
      <family val="2"/>
    </font>
    <font>
      <sz val="8"/>
      <color theme="0"/>
      <name val="Century Gothic"/>
      <family val="2"/>
    </font>
    <font>
      <sz val="11"/>
      <color rgb="FFEE7A19"/>
      <name val="Century Gothic"/>
      <family val="2"/>
    </font>
    <font>
      <sz val="12"/>
      <color rgb="FFF9B92C"/>
      <name val="Century Gothic"/>
      <family val="2"/>
    </font>
    <font>
      <sz val="11"/>
      <color rgb="FF00303A"/>
      <name val="Century Gothic"/>
      <family val="2"/>
    </font>
    <font>
      <b/>
      <sz val="9"/>
      <color rgb="FFEE7A19"/>
      <name val="Century Gothic"/>
      <family val="2"/>
    </font>
    <font>
      <b/>
      <sz val="10"/>
      <color theme="0"/>
      <name val="Century Gothic"/>
      <family val="2"/>
    </font>
    <font>
      <sz val="11"/>
      <color theme="0" tint="-0.14999847407452621"/>
      <name val="Century Gothic"/>
      <family val="2"/>
    </font>
    <font>
      <b/>
      <sz val="11"/>
      <color theme="0" tint="-0.14999847407452621"/>
      <name val="Century Gothic"/>
      <family val="2"/>
    </font>
    <font>
      <b/>
      <sz val="16"/>
      <color theme="0" tint="-0.14999847407452621"/>
      <name val="Century Gothic"/>
      <family val="2"/>
    </font>
    <font>
      <b/>
      <sz val="12"/>
      <color theme="0" tint="-0.14999847407452621"/>
      <name val="Century Gothic"/>
      <family val="2"/>
    </font>
    <font>
      <b/>
      <sz val="22"/>
      <color theme="0" tint="-0.14999847407452621"/>
      <name val="Century Gothic"/>
      <family val="2"/>
    </font>
    <font>
      <b/>
      <sz val="14"/>
      <color theme="0" tint="-0.14999847407452621"/>
      <name val="Century Gothic"/>
      <family val="2"/>
    </font>
    <font>
      <b/>
      <sz val="20"/>
      <color theme="0" tint="-0.14999847407452621"/>
      <name val="Century Gothic"/>
      <family val="2"/>
    </font>
    <font>
      <b/>
      <sz val="14"/>
      <color rgb="FF231F20"/>
      <name val="Century Gothic"/>
      <family val="2"/>
    </font>
    <font>
      <b/>
      <sz val="16"/>
      <color rgb="FF231F20"/>
      <name val="Century Gothic"/>
      <family val="2"/>
    </font>
    <font>
      <sz val="11"/>
      <color rgb="FF231F2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40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49DAC"/>
        <bgColor indexed="64"/>
      </patternFill>
    </fill>
    <fill>
      <patternFill patternType="solid">
        <fgColor rgb="FF034EA2"/>
        <bgColor indexed="64"/>
      </patternFill>
    </fill>
    <fill>
      <patternFill patternType="solid">
        <fgColor rgb="FF231F20"/>
        <bgColor indexed="64"/>
      </patternFill>
    </fill>
    <fill>
      <patternFill patternType="solid">
        <fgColor rgb="FF464547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404C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1" fillId="3" borderId="6" xfId="0" applyFont="1" applyFill="1" applyBorder="1"/>
    <xf numFmtId="0" fontId="1" fillId="3" borderId="3" xfId="0" applyFont="1" applyFill="1" applyBorder="1"/>
    <xf numFmtId="0" fontId="1" fillId="3" borderId="1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0" xfId="0" applyFont="1" applyFill="1" applyBorder="1"/>
    <xf numFmtId="0" fontId="1" fillId="3" borderId="2" xfId="0" applyFont="1" applyFill="1" applyBorder="1"/>
    <xf numFmtId="0" fontId="1" fillId="3" borderId="0" xfId="0" applyFont="1" applyFill="1"/>
    <xf numFmtId="0" fontId="5" fillId="3" borderId="0" xfId="0" applyFont="1" applyFill="1"/>
    <xf numFmtId="0" fontId="1" fillId="3" borderId="4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2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4" xfId="0" applyFont="1" applyFill="1" applyBorder="1"/>
    <xf numFmtId="0" fontId="9" fillId="3" borderId="0" xfId="0" applyFont="1" applyFill="1" applyBorder="1" applyAlignment="1">
      <alignment vertical="center"/>
    </xf>
    <xf numFmtId="0" fontId="8" fillId="3" borderId="1" xfId="0" applyFont="1" applyFill="1" applyBorder="1"/>
    <xf numFmtId="0" fontId="6" fillId="3" borderId="3" xfId="0" applyFont="1" applyFill="1" applyBorder="1" applyAlignment="1">
      <alignment vertical="top"/>
    </xf>
    <xf numFmtId="0" fontId="6" fillId="3" borderId="3" xfId="0" applyFont="1" applyFill="1" applyBorder="1" applyAlignment="1">
      <alignment horizontal="right" vertical="top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right" vertical="top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" fillId="3" borderId="9" xfId="0" applyFont="1" applyFill="1" applyBorder="1"/>
    <xf numFmtId="0" fontId="1" fillId="3" borderId="10" xfId="0" applyFont="1" applyFill="1" applyBorder="1"/>
    <xf numFmtId="0" fontId="3" fillId="3" borderId="1" xfId="0" applyFont="1" applyFill="1" applyBorder="1"/>
    <xf numFmtId="0" fontId="4" fillId="3" borderId="4" xfId="0" applyFont="1" applyFill="1" applyBorder="1"/>
    <xf numFmtId="0" fontId="3" fillId="3" borderId="4" xfId="0" applyFont="1" applyFill="1" applyBorder="1"/>
    <xf numFmtId="0" fontId="3" fillId="3" borderId="0" xfId="0" applyFont="1" applyFill="1" applyBorder="1"/>
    <xf numFmtId="0" fontId="1" fillId="3" borderId="8" xfId="0" applyFont="1" applyFill="1" applyBorder="1"/>
    <xf numFmtId="0" fontId="7" fillId="3" borderId="11" xfId="0" applyFont="1" applyFill="1" applyBorder="1" applyAlignment="1">
      <alignment horizontal="left" vertical="center"/>
    </xf>
    <xf numFmtId="1" fontId="4" fillId="3" borderId="0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1" fillId="4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19" fillId="3" borderId="0" xfId="0" applyFont="1" applyFill="1"/>
    <xf numFmtId="14" fontId="6" fillId="3" borderId="12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7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vertical="center"/>
    </xf>
    <xf numFmtId="0" fontId="4" fillId="3" borderId="0" xfId="0" applyFont="1" applyFill="1"/>
    <xf numFmtId="0" fontId="2" fillId="3" borderId="6" xfId="0" applyFont="1" applyFill="1" applyBorder="1" applyAlignment="1"/>
    <xf numFmtId="0" fontId="3" fillId="3" borderId="5" xfId="0" applyFont="1" applyFill="1" applyBorder="1"/>
    <xf numFmtId="0" fontId="4" fillId="3" borderId="2" xfId="0" applyFont="1" applyFill="1" applyBorder="1"/>
    <xf numFmtId="0" fontId="3" fillId="3" borderId="2" xfId="0" applyFont="1" applyFill="1" applyBorder="1"/>
    <xf numFmtId="0" fontId="1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0" fillId="0" borderId="14" xfId="0" applyBorder="1"/>
    <xf numFmtId="0" fontId="7" fillId="3" borderId="20" xfId="0" applyFont="1" applyFill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17" fillId="3" borderId="0" xfId="0" applyFont="1" applyFill="1"/>
    <xf numFmtId="0" fontId="15" fillId="3" borderId="0" xfId="0" applyFont="1" applyFill="1"/>
    <xf numFmtId="0" fontId="16" fillId="3" borderId="0" xfId="0" applyFont="1" applyFill="1" applyBorder="1"/>
    <xf numFmtId="0" fontId="21" fillId="3" borderId="0" xfId="0" applyFont="1" applyFill="1"/>
    <xf numFmtId="0" fontId="3" fillId="3" borderId="0" xfId="0" applyFont="1" applyFill="1"/>
    <xf numFmtId="0" fontId="1" fillId="4" borderId="0" xfId="0" applyFont="1" applyFill="1" applyBorder="1"/>
    <xf numFmtId="0" fontId="1" fillId="4" borderId="0" xfId="0" applyFont="1" applyFill="1" applyAlignment="1">
      <alignment vertical="center"/>
    </xf>
    <xf numFmtId="0" fontId="17" fillId="4" borderId="0" xfId="0" applyFont="1" applyFill="1"/>
    <xf numFmtId="0" fontId="17" fillId="4" borderId="0" xfId="0" applyFont="1" applyFill="1" applyBorder="1"/>
    <xf numFmtId="0" fontId="17" fillId="4" borderId="0" xfId="0" applyFont="1" applyFill="1" applyBorder="1" applyProtection="1"/>
    <xf numFmtId="2" fontId="17" fillId="4" borderId="0" xfId="0" applyNumberFormat="1" applyFont="1" applyFill="1"/>
    <xf numFmtId="0" fontId="17" fillId="4" borderId="0" xfId="0" applyFont="1" applyFill="1" applyAlignment="1">
      <alignment vertical="center"/>
    </xf>
    <xf numFmtId="0" fontId="7" fillId="3" borderId="26" xfId="0" applyFont="1" applyFill="1" applyBorder="1" applyAlignment="1">
      <alignment vertical="center"/>
    </xf>
    <xf numFmtId="0" fontId="6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7" fillId="3" borderId="29" xfId="0" applyFont="1" applyFill="1" applyBorder="1" applyAlignment="1">
      <alignment vertical="center"/>
    </xf>
    <xf numFmtId="2" fontId="7" fillId="3" borderId="16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0" fontId="31" fillId="4" borderId="0" xfId="0" applyFont="1" applyFill="1"/>
    <xf numFmtId="0" fontId="31" fillId="4" borderId="0" xfId="0" applyFont="1" applyFill="1" applyBorder="1"/>
    <xf numFmtId="2" fontId="31" fillId="4" borderId="0" xfId="0" applyNumberFormat="1" applyFont="1" applyFill="1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0" fillId="0" borderId="14" xfId="0" applyFill="1" applyBorder="1"/>
    <xf numFmtId="2" fontId="10" fillId="0" borderId="0" xfId="0" applyNumberFormat="1" applyFont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19" fillId="5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3" fillId="3" borderId="3" xfId="0" applyFont="1" applyFill="1" applyBorder="1"/>
    <xf numFmtId="2" fontId="7" fillId="3" borderId="27" xfId="0" applyNumberFormat="1" applyFont="1" applyFill="1" applyBorder="1" applyAlignment="1">
      <alignment horizontal="center" vertical="center"/>
    </xf>
    <xf numFmtId="0" fontId="1" fillId="4" borderId="0" xfId="0" applyFont="1" applyFill="1" applyProtection="1"/>
    <xf numFmtId="0" fontId="15" fillId="3" borderId="0" xfId="0" applyFont="1" applyFill="1" applyBorder="1" applyProtection="1"/>
    <xf numFmtId="0" fontId="24" fillId="3" borderId="0" xfId="0" applyFont="1" applyFill="1" applyBorder="1" applyAlignment="1" applyProtection="1">
      <alignment horizontal="left" vertical="top"/>
    </xf>
    <xf numFmtId="0" fontId="17" fillId="3" borderId="0" xfId="0" applyFont="1" applyFill="1" applyBorder="1" applyProtection="1"/>
    <xf numFmtId="0" fontId="1" fillId="3" borderId="0" xfId="0" applyFont="1" applyFill="1" applyProtection="1"/>
    <xf numFmtId="0" fontId="27" fillId="3" borderId="0" xfId="0" applyFont="1" applyFill="1" applyBorder="1" applyAlignment="1" applyProtection="1">
      <alignment horizontal="left" vertical="top" wrapText="1"/>
    </xf>
    <xf numFmtId="0" fontId="15" fillId="3" borderId="0" xfId="0" applyFont="1" applyFill="1" applyBorder="1" applyAlignment="1" applyProtection="1">
      <alignment horizontal="left" vertical="top" wrapText="1"/>
    </xf>
    <xf numFmtId="0" fontId="26" fillId="3" borderId="0" xfId="0" applyFont="1" applyFill="1" applyBorder="1" applyAlignment="1" applyProtection="1">
      <alignment horizontal="left" vertical="center" wrapText="1"/>
    </xf>
    <xf numFmtId="0" fontId="32" fillId="3" borderId="0" xfId="0" applyFont="1" applyFill="1" applyBorder="1" applyAlignment="1" applyProtection="1">
      <alignment vertical="top"/>
    </xf>
    <xf numFmtId="0" fontId="1" fillId="3" borderId="0" xfId="0" applyFont="1" applyFill="1" applyBorder="1" applyProtection="1"/>
    <xf numFmtId="0" fontId="21" fillId="3" borderId="0" xfId="0" applyFont="1" applyFill="1" applyBorder="1" applyAlignment="1" applyProtection="1"/>
    <xf numFmtId="0" fontId="21" fillId="3" borderId="0" xfId="0" applyFont="1" applyFill="1" applyBorder="1" applyAlignment="1" applyProtection="1">
      <alignment vertical="top"/>
    </xf>
    <xf numFmtId="0" fontId="23" fillId="3" borderId="0" xfId="0" applyFont="1" applyFill="1" applyBorder="1" applyProtection="1"/>
    <xf numFmtId="0" fontId="1" fillId="4" borderId="0" xfId="0" applyFont="1" applyFill="1" applyAlignment="1" applyProtection="1">
      <alignment horizontal="center"/>
    </xf>
    <xf numFmtId="0" fontId="31" fillId="4" borderId="0" xfId="0" applyFont="1" applyFill="1" applyBorder="1" applyAlignment="1">
      <alignment horizontal="center"/>
    </xf>
    <xf numFmtId="0" fontId="31" fillId="4" borderId="0" xfId="0" applyFont="1" applyFill="1" applyAlignment="1">
      <alignment horizontal="center"/>
    </xf>
    <xf numFmtId="2" fontId="31" fillId="4" borderId="0" xfId="0" applyNumberFormat="1" applyFont="1" applyFill="1" applyAlignment="1">
      <alignment horizontal="center"/>
    </xf>
    <xf numFmtId="0" fontId="31" fillId="4" borderId="0" xfId="0" applyNumberFormat="1" applyFont="1" applyFill="1" applyAlignment="1">
      <alignment horizontal="center"/>
    </xf>
    <xf numFmtId="0" fontId="38" fillId="4" borderId="0" xfId="0" applyFont="1" applyFill="1"/>
    <xf numFmtId="0" fontId="31" fillId="4" borderId="0" xfId="0" applyFont="1" applyFill="1" applyAlignment="1">
      <alignment wrapText="1"/>
    </xf>
    <xf numFmtId="0" fontId="41" fillId="4" borderId="0" xfId="0" applyFont="1" applyFill="1"/>
    <xf numFmtId="0" fontId="31" fillId="3" borderId="0" xfId="0" applyFont="1" applyFill="1"/>
    <xf numFmtId="0" fontId="35" fillId="4" borderId="0" xfId="0" applyFont="1" applyFill="1"/>
    <xf numFmtId="14" fontId="31" fillId="4" borderId="0" xfId="0" applyNumberFormat="1" applyFont="1" applyFill="1"/>
    <xf numFmtId="0" fontId="42" fillId="4" borderId="0" xfId="0" applyFont="1" applyFill="1" applyBorder="1"/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vertical="center"/>
    </xf>
    <xf numFmtId="2" fontId="12" fillId="4" borderId="0" xfId="0" applyNumberFormat="1" applyFont="1" applyFill="1" applyBorder="1" applyAlignment="1">
      <alignment horizontal="center" vertical="center"/>
    </xf>
    <xf numFmtId="0" fontId="43" fillId="4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0" fontId="18" fillId="4" borderId="0" xfId="0" applyFont="1" applyFill="1" applyBorder="1" applyAlignment="1" applyProtection="1">
      <alignment vertical="center" wrapText="1"/>
    </xf>
    <xf numFmtId="0" fontId="25" fillId="4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 applyProtection="1">
      <alignment horizontal="center" wrapText="1"/>
    </xf>
    <xf numFmtId="0" fontId="17" fillId="4" borderId="0" xfId="0" applyFont="1" applyFill="1" applyBorder="1" applyAlignment="1" applyProtection="1">
      <alignment horizontal="center" vertical="center"/>
    </xf>
    <xf numFmtId="0" fontId="17" fillId="4" borderId="0" xfId="0" applyFont="1" applyFill="1" applyAlignment="1">
      <alignment horizontal="left"/>
    </xf>
    <xf numFmtId="0" fontId="44" fillId="4" borderId="0" xfId="0" applyFont="1" applyFill="1" applyAlignment="1">
      <alignment horizontal="left"/>
    </xf>
    <xf numFmtId="2" fontId="17" fillId="4" borderId="0" xfId="0" applyNumberFormat="1" applyFont="1" applyFill="1" applyAlignment="1">
      <alignment horizontal="left"/>
    </xf>
    <xf numFmtId="1" fontId="12" fillId="4" borderId="0" xfId="0" applyNumberFormat="1" applyFont="1" applyFill="1" applyBorder="1" applyAlignment="1">
      <alignment horizontal="center" vertical="center"/>
    </xf>
    <xf numFmtId="2" fontId="12" fillId="6" borderId="0" xfId="0" applyNumberFormat="1" applyFont="1" applyFill="1" applyBorder="1" applyAlignment="1">
      <alignment horizontal="center" vertical="center"/>
    </xf>
    <xf numFmtId="0" fontId="45" fillId="4" borderId="0" xfId="0" applyFont="1" applyFill="1"/>
    <xf numFmtId="0" fontId="17" fillId="6" borderId="0" xfId="0" applyFont="1" applyFill="1" applyAlignment="1">
      <alignment horizontal="left"/>
    </xf>
    <xf numFmtId="0" fontId="17" fillId="6" borderId="0" xfId="0" applyFont="1" applyFill="1"/>
    <xf numFmtId="0" fontId="46" fillId="4" borderId="0" xfId="0" applyNumberFormat="1" applyFont="1" applyFill="1" applyAlignment="1">
      <alignment horizontal="center"/>
    </xf>
    <xf numFmtId="0" fontId="25" fillId="4" borderId="0" xfId="0" applyFont="1" applyFill="1" applyBorder="1" applyAlignment="1" applyProtection="1">
      <alignment horizontal="center" vertical="center" wrapText="1"/>
    </xf>
    <xf numFmtId="0" fontId="25" fillId="4" borderId="0" xfId="0" applyFont="1" applyFill="1" applyBorder="1" applyProtection="1">
      <protection locked="0"/>
    </xf>
    <xf numFmtId="0" fontId="15" fillId="7" borderId="0" xfId="0" applyFont="1" applyFill="1" applyBorder="1" applyProtection="1"/>
    <xf numFmtId="14" fontId="15" fillId="7" borderId="0" xfId="0" applyNumberFormat="1" applyFont="1" applyFill="1" applyBorder="1" applyAlignment="1" applyProtection="1">
      <alignment horizontal="center"/>
    </xf>
    <xf numFmtId="0" fontId="17" fillId="7" borderId="0" xfId="0" applyFont="1" applyFill="1" applyBorder="1" applyProtection="1"/>
    <xf numFmtId="0" fontId="1" fillId="7" borderId="0" xfId="0" applyFont="1" applyFill="1" applyBorder="1" applyProtection="1"/>
    <xf numFmtId="0" fontId="1" fillId="7" borderId="0" xfId="0" applyFont="1" applyFill="1" applyProtection="1"/>
    <xf numFmtId="0" fontId="30" fillId="7" borderId="0" xfId="0" applyFont="1" applyFill="1" applyBorder="1" applyAlignment="1" applyProtection="1">
      <alignment horizontal="left" vertical="top"/>
    </xf>
    <xf numFmtId="0" fontId="13" fillId="7" borderId="17" xfId="0" applyFont="1" applyFill="1" applyBorder="1" applyAlignment="1">
      <alignment vertical="center"/>
    </xf>
    <xf numFmtId="0" fontId="14" fillId="7" borderId="18" xfId="0" applyFont="1" applyFill="1" applyBorder="1" applyAlignment="1">
      <alignment vertical="center"/>
    </xf>
    <xf numFmtId="0" fontId="14" fillId="7" borderId="18" xfId="0" applyFont="1" applyFill="1" applyBorder="1" applyAlignment="1">
      <alignment horizontal="center" vertical="center"/>
    </xf>
    <xf numFmtId="0" fontId="14" fillId="7" borderId="19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22" fillId="8" borderId="24" xfId="0" applyFont="1" applyFill="1" applyBorder="1"/>
    <xf numFmtId="0" fontId="15" fillId="8" borderId="0" xfId="0" applyFont="1" applyFill="1"/>
    <xf numFmtId="0" fontId="23" fillId="8" borderId="0" xfId="0" applyFont="1" applyFill="1" applyAlignment="1">
      <alignment horizontal="left"/>
    </xf>
    <xf numFmtId="0" fontId="15" fillId="8" borderId="24" xfId="0" applyFont="1" applyFill="1" applyBorder="1"/>
    <xf numFmtId="1" fontId="15" fillId="8" borderId="25" xfId="0" applyNumberFormat="1" applyFont="1" applyFill="1" applyBorder="1" applyAlignment="1" applyProtection="1">
      <alignment horizontal="center"/>
      <protection locked="0"/>
    </xf>
    <xf numFmtId="0" fontId="47" fillId="8" borderId="0" xfId="0" applyFont="1" applyFill="1" applyAlignment="1">
      <alignment horizontal="left" vertical="top"/>
    </xf>
    <xf numFmtId="0" fontId="15" fillId="8" borderId="25" xfId="0" applyFont="1" applyFill="1" applyBorder="1" applyAlignment="1" applyProtection="1">
      <alignment horizontal="center" vertical="center" wrapText="1"/>
      <protection locked="0"/>
    </xf>
    <xf numFmtId="0" fontId="24" fillId="8" borderId="0" xfId="0" applyFont="1" applyFill="1" applyAlignment="1">
      <alignment horizontal="left" vertical="top"/>
    </xf>
    <xf numFmtId="0" fontId="23" fillId="8" borderId="0" xfId="0" applyFont="1" applyFill="1"/>
    <xf numFmtId="0" fontId="15" fillId="8" borderId="25" xfId="0" applyFont="1" applyFill="1" applyBorder="1" applyAlignment="1" applyProtection="1">
      <alignment horizontal="center"/>
      <protection locked="0"/>
    </xf>
    <xf numFmtId="14" fontId="15" fillId="8" borderId="25" xfId="0" applyNumberFormat="1" applyFont="1" applyFill="1" applyBorder="1" applyAlignment="1" applyProtection="1">
      <alignment horizontal="center"/>
      <protection locked="0"/>
    </xf>
    <xf numFmtId="0" fontId="23" fillId="8" borderId="0" xfId="0" applyFont="1" applyFill="1" applyBorder="1"/>
    <xf numFmtId="0" fontId="37" fillId="8" borderId="0" xfId="0" applyFont="1" applyFill="1"/>
    <xf numFmtId="0" fontId="15" fillId="8" borderId="0" xfId="0" applyFont="1" applyFill="1" applyBorder="1"/>
    <xf numFmtId="0" fontId="36" fillId="8" borderId="25" xfId="0" applyFont="1" applyFill="1" applyBorder="1" applyAlignment="1" applyProtection="1">
      <alignment horizontal="center"/>
    </xf>
    <xf numFmtId="0" fontId="1" fillId="8" borderId="0" xfId="0" applyFont="1" applyFill="1" applyAlignment="1">
      <alignment horizontal="center"/>
    </xf>
    <xf numFmtId="0" fontId="22" fillId="8" borderId="0" xfId="0" applyFont="1" applyFill="1" applyBorder="1" applyProtection="1"/>
    <xf numFmtId="0" fontId="22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0" fontId="1" fillId="8" borderId="0" xfId="0" applyFont="1" applyFill="1" applyProtection="1"/>
    <xf numFmtId="0" fontId="15" fillId="8" borderId="0" xfId="0" applyFont="1" applyFill="1" applyBorder="1" applyProtection="1"/>
    <xf numFmtId="0" fontId="23" fillId="8" borderId="0" xfId="0" applyFont="1" applyFill="1" applyBorder="1" applyAlignment="1" applyProtection="1">
      <alignment horizontal="left"/>
    </xf>
    <xf numFmtId="0" fontId="17" fillId="8" borderId="0" xfId="0" applyFont="1" applyFill="1" applyBorder="1" applyProtection="1"/>
    <xf numFmtId="0" fontId="21" fillId="8" borderId="0" xfId="0" applyFont="1" applyFill="1" applyBorder="1" applyProtection="1"/>
    <xf numFmtId="0" fontId="15" fillId="8" borderId="0" xfId="0" applyFont="1" applyFill="1" applyBorder="1" applyAlignment="1" applyProtection="1">
      <alignment horizontal="center"/>
    </xf>
    <xf numFmtId="0" fontId="1" fillId="9" borderId="0" xfId="0" applyFont="1" applyFill="1" applyProtection="1"/>
    <xf numFmtId="0" fontId="1" fillId="9" borderId="0" xfId="0" applyFont="1" applyFill="1" applyAlignment="1" applyProtection="1">
      <alignment horizontal="center"/>
    </xf>
    <xf numFmtId="0" fontId="1" fillId="9" borderId="0" xfId="0" applyFont="1" applyFill="1" applyBorder="1"/>
    <xf numFmtId="0" fontId="1" fillId="9" borderId="0" xfId="0" applyFont="1" applyFill="1"/>
    <xf numFmtId="0" fontId="1" fillId="9" borderId="0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49" fillId="8" borderId="0" xfId="0" applyFont="1" applyFill="1" applyBorder="1"/>
    <xf numFmtId="0" fontId="50" fillId="8" borderId="0" xfId="0" applyFont="1" applyFill="1" applyBorder="1"/>
    <xf numFmtId="0" fontId="49" fillId="8" borderId="15" xfId="0" applyFont="1" applyFill="1" applyBorder="1"/>
    <xf numFmtId="2" fontId="51" fillId="8" borderId="15" xfId="0" applyNumberFormat="1" applyFont="1" applyFill="1" applyBorder="1" applyAlignment="1">
      <alignment horizontal="left" vertical="top"/>
    </xf>
    <xf numFmtId="0" fontId="52" fillId="8" borderId="0" xfId="0" applyFont="1" applyFill="1" applyBorder="1" applyAlignment="1">
      <alignment horizontal="left"/>
    </xf>
    <xf numFmtId="0" fontId="49" fillId="8" borderId="0" xfId="0" applyFont="1" applyFill="1"/>
    <xf numFmtId="0" fontId="51" fillId="8" borderId="0" xfId="0" applyFont="1" applyFill="1" applyBorder="1" applyAlignment="1">
      <alignment horizontal="center"/>
    </xf>
    <xf numFmtId="2" fontId="54" fillId="8" borderId="0" xfId="0" applyNumberFormat="1" applyFont="1" applyFill="1" applyBorder="1" applyAlignment="1">
      <alignment horizontal="center" vertical="top"/>
    </xf>
    <xf numFmtId="0" fontId="51" fillId="8" borderId="0" xfId="0" applyFont="1" applyFill="1" applyBorder="1" applyAlignment="1"/>
    <xf numFmtId="0" fontId="49" fillId="8" borderId="0" xfId="0" applyFont="1" applyFill="1" applyBorder="1" applyAlignment="1">
      <alignment vertical="center"/>
    </xf>
    <xf numFmtId="0" fontId="49" fillId="8" borderId="0" xfId="0" applyFont="1" applyFill="1" applyAlignment="1">
      <alignment vertical="center"/>
    </xf>
    <xf numFmtId="0" fontId="54" fillId="8" borderId="0" xfId="0" applyFont="1" applyFill="1" applyBorder="1" applyAlignment="1">
      <alignment horizontal="center" wrapText="1"/>
    </xf>
    <xf numFmtId="0" fontId="51" fillId="8" borderId="0" xfId="0" applyFont="1" applyFill="1" applyAlignment="1" applyProtection="1">
      <alignment horizontal="center" vertical="center"/>
      <protection locked="0"/>
    </xf>
    <xf numFmtId="1" fontId="53" fillId="8" borderId="25" xfId="0" applyNumberFormat="1" applyFont="1" applyFill="1" applyBorder="1" applyAlignment="1" applyProtection="1">
      <alignment horizontal="center" vertical="top"/>
      <protection locked="0"/>
    </xf>
    <xf numFmtId="2" fontId="53" fillId="8" borderId="25" xfId="0" applyNumberFormat="1" applyFont="1" applyFill="1" applyBorder="1" applyAlignment="1" applyProtection="1">
      <alignment horizontal="center"/>
      <protection locked="0"/>
    </xf>
    <xf numFmtId="2" fontId="55" fillId="8" borderId="25" xfId="0" applyNumberFormat="1" applyFont="1" applyFill="1" applyBorder="1" applyAlignment="1">
      <alignment horizontal="center"/>
    </xf>
    <xf numFmtId="0" fontId="58" fillId="8" borderId="0" xfId="0" applyFont="1" applyFill="1"/>
    <xf numFmtId="0" fontId="29" fillId="8" borderId="0" xfId="0" applyFont="1" applyFill="1" applyBorder="1" applyProtection="1"/>
    <xf numFmtId="0" fontId="29" fillId="8" borderId="0" xfId="0" applyFont="1" applyFill="1" applyBorder="1" applyAlignment="1" applyProtection="1">
      <alignment horizontal="left"/>
    </xf>
    <xf numFmtId="0" fontId="15" fillId="8" borderId="0" xfId="0" applyFont="1" applyFill="1" applyProtection="1"/>
    <xf numFmtId="0" fontId="28" fillId="8" borderId="0" xfId="0" applyFont="1" applyFill="1" applyBorder="1" applyAlignment="1" applyProtection="1">
      <alignment horizontal="left" vertical="top"/>
    </xf>
    <xf numFmtId="0" fontId="28" fillId="8" borderId="0" xfId="0" applyFont="1" applyFill="1" applyBorder="1" applyProtection="1"/>
    <xf numFmtId="0" fontId="1" fillId="8" borderId="0" xfId="0" applyFont="1" applyFill="1" applyAlignment="1" applyProtection="1">
      <alignment horizontal="center"/>
    </xf>
    <xf numFmtId="0" fontId="30" fillId="8" borderId="0" xfId="0" applyFont="1" applyFill="1" applyBorder="1" applyAlignment="1" applyProtection="1">
      <alignment horizontal="left"/>
    </xf>
    <xf numFmtId="0" fontId="49" fillId="8" borderId="0" xfId="0" applyFont="1" applyFill="1" applyAlignment="1" applyProtection="1">
      <alignment vertical="center"/>
    </xf>
    <xf numFmtId="0" fontId="56" fillId="8" borderId="0" xfId="0" applyFont="1" applyFill="1" applyAlignment="1" applyProtection="1">
      <alignment horizontal="center" vertical="center"/>
    </xf>
    <xf numFmtId="0" fontId="57" fillId="8" borderId="0" xfId="0" applyFont="1" applyFill="1" applyAlignment="1" applyProtection="1">
      <alignment horizontal="center" vertical="center"/>
    </xf>
    <xf numFmtId="0" fontId="58" fillId="8" borderId="0" xfId="0" applyFont="1" applyFill="1" applyAlignment="1" applyProtection="1">
      <alignment vertical="center"/>
    </xf>
    <xf numFmtId="0" fontId="56" fillId="8" borderId="0" xfId="0" applyFont="1" applyFill="1" applyAlignment="1" applyProtection="1">
      <alignment horizontal="center"/>
    </xf>
    <xf numFmtId="0" fontId="56" fillId="8" borderId="0" xfId="0" applyFont="1" applyFill="1" applyBorder="1" applyAlignment="1" applyProtection="1">
      <alignment horizontal="center" vertical="center"/>
    </xf>
    <xf numFmtId="0" fontId="50" fillId="8" borderId="0" xfId="0" applyFont="1" applyFill="1" applyProtection="1"/>
    <xf numFmtId="0" fontId="51" fillId="8" borderId="0" xfId="0" applyFont="1" applyFill="1" applyBorder="1" applyAlignment="1" applyProtection="1">
      <alignment horizontal="center"/>
    </xf>
    <xf numFmtId="2" fontId="53" fillId="8" borderId="0" xfId="0" applyNumberFormat="1" applyFont="1" applyFill="1" applyBorder="1" applyAlignment="1" applyProtection="1">
      <alignment horizontal="center"/>
    </xf>
    <xf numFmtId="0" fontId="53" fillId="8" borderId="0" xfId="0" applyFont="1" applyFill="1" applyBorder="1" applyAlignment="1" applyProtection="1">
      <alignment horizontal="center"/>
    </xf>
    <xf numFmtId="0" fontId="11" fillId="3" borderId="8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8" fillId="4" borderId="0" xfId="0" applyFont="1" applyFill="1" applyBorder="1" applyAlignment="1" applyProtection="1">
      <alignment horizontal="center" vertical="center" wrapText="1"/>
    </xf>
    <xf numFmtId="0" fontId="48" fillId="4" borderId="0" xfId="0" applyFont="1" applyFill="1" applyBorder="1" applyAlignment="1" applyProtection="1">
      <alignment horizontal="center" vertical="center" wrapText="1"/>
    </xf>
    <xf numFmtId="0" fontId="25" fillId="4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top/>
        <bottom/>
        <vertical/>
        <horizontal/>
      </border>
    </dxf>
    <dxf>
      <font>
        <b/>
        <i val="0"/>
        <color rgb="FFB91024"/>
      </font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231F20"/>
      <color rgb="FF464547"/>
      <color rgb="FF034EA2"/>
      <color rgb="FFEE7A19"/>
      <color rgb="FFA5C8CA"/>
      <color rgb="FF00303A"/>
      <color rgb="FF00404C"/>
      <color rgb="FFB91023"/>
      <color rgb="FFF9B92C"/>
      <color rgb="FF449D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INTRO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GRAV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TRO!A1"/><Relationship Id="rId7" Type="http://schemas.openxmlformats.org/officeDocument/2006/relationships/image" Target="../media/image10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7</xdr:col>
      <xdr:colOff>17808</xdr:colOff>
      <xdr:row>2</xdr:row>
      <xdr:rowOff>66674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5" y="0"/>
          <a:ext cx="9857133" cy="485774"/>
        </a:xfrm>
        <a:prstGeom prst="rect">
          <a:avLst/>
        </a:prstGeom>
        <a:solidFill>
          <a:srgbClr val="231F20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lang="pt-BR" sz="1800" b="0" i="0">
              <a:solidFill>
                <a:srgbClr val="464547"/>
              </a:solidFill>
              <a:latin typeface="Century Gothic" pitchFamily="34" charset="0"/>
            </a:rPr>
            <a:t>Mac</a:t>
          </a:r>
          <a:r>
            <a:rPr lang="pt-BR" sz="2000" b="1" i="0">
              <a:solidFill>
                <a:srgbClr val="464547"/>
              </a:solidFill>
              <a:latin typeface="Century Gothic" pitchFamily="34" charset="0"/>
            </a:rPr>
            <a:t>PRO</a:t>
          </a:r>
          <a:r>
            <a:rPr lang="pt-BR" sz="1400" b="0" i="1" baseline="-25000">
              <a:solidFill>
                <a:srgbClr val="464547"/>
              </a:solidFill>
              <a:latin typeface="Century Gothic" pitchFamily="34" charset="0"/>
            </a:rPr>
            <a:t>1.0</a:t>
          </a:r>
        </a:p>
      </xdr:txBody>
    </xdr:sp>
    <xdr:clientData/>
  </xdr:twoCellAnchor>
  <xdr:twoCellAnchor>
    <xdr:from>
      <xdr:col>1</xdr:col>
      <xdr:colOff>6991350</xdr:colOff>
      <xdr:row>9</xdr:row>
      <xdr:rowOff>1</xdr:rowOff>
    </xdr:from>
    <xdr:to>
      <xdr:col>5</xdr:col>
      <xdr:colOff>352425</xdr:colOff>
      <xdr:row>12</xdr:row>
      <xdr:rowOff>152401</xdr:rowOff>
    </xdr:to>
    <xdr:sp macro="" textlink="">
      <xdr:nvSpPr>
        <xdr:cNvPr id="34" name="Retângulo 3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219950" y="3314701"/>
          <a:ext cx="1571625" cy="762000"/>
        </a:xfrm>
        <a:prstGeom prst="rect">
          <a:avLst/>
        </a:prstGeom>
        <a:solidFill>
          <a:srgbClr val="46454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>
              <a:latin typeface="Century Gothic" pitchFamily="34" charset="0"/>
            </a:rPr>
            <a:t>Iniciar</a:t>
          </a:r>
        </a:p>
      </xdr:txBody>
    </xdr:sp>
    <xdr:clientData/>
  </xdr:twoCellAnchor>
  <xdr:twoCellAnchor editAs="oneCell">
    <xdr:from>
      <xdr:col>1</xdr:col>
      <xdr:colOff>2047876</xdr:colOff>
      <xdr:row>3</xdr:row>
      <xdr:rowOff>95251</xdr:rowOff>
    </xdr:from>
    <xdr:to>
      <xdr:col>3</xdr:col>
      <xdr:colOff>9526</xdr:colOff>
      <xdr:row>5</xdr:row>
      <xdr:rowOff>104776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t="10206" b="6584"/>
        <a:stretch/>
      </xdr:blipFill>
      <xdr:spPr>
        <a:xfrm>
          <a:off x="2276476" y="600076"/>
          <a:ext cx="546735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200024</xdr:rowOff>
    </xdr:from>
    <xdr:to>
      <xdr:col>7</xdr:col>
      <xdr:colOff>0</xdr:colOff>
      <xdr:row>20</xdr:row>
      <xdr:rowOff>165882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00CBEC7-23DB-4ACC-A1AA-C27EA8004F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21"/>
        <a:stretch/>
      </xdr:blipFill>
      <xdr:spPr>
        <a:xfrm>
          <a:off x="0" y="4476749"/>
          <a:ext cx="9772650" cy="565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8283</xdr:colOff>
      <xdr:row>4</xdr:row>
      <xdr:rowOff>200025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9864587" cy="1028286"/>
        </a:xfrm>
        <a:prstGeom prst="rect">
          <a:avLst/>
        </a:prstGeom>
        <a:solidFill>
          <a:srgbClr val="231F20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000" b="1">
              <a:solidFill>
                <a:srgbClr val="EE7A19"/>
              </a:solidFill>
              <a:latin typeface="Century Gothic" pitchFamily="34" charset="0"/>
            </a:rPr>
            <a:t>            </a:t>
          </a:r>
          <a:r>
            <a:rPr lang="pt-BR" sz="2400" b="0" i="0">
              <a:solidFill>
                <a:schemeClr val="bg1"/>
              </a:solidFill>
              <a:latin typeface="Century Gothic" pitchFamily="34" charset="0"/>
            </a:rPr>
            <a:t>Mac</a:t>
          </a:r>
          <a:r>
            <a:rPr lang="pt-BR" sz="2800" b="1" i="0">
              <a:solidFill>
                <a:schemeClr val="bg1"/>
              </a:solidFill>
              <a:latin typeface="Century Gothic" pitchFamily="34" charset="0"/>
            </a:rPr>
            <a:t>PRO</a:t>
          </a:r>
          <a:r>
            <a:rPr lang="pt-BR" sz="1800" b="0" i="1" baseline="-25000">
              <a:solidFill>
                <a:schemeClr val="bg1"/>
              </a:solidFill>
              <a:latin typeface="Century Gothic" pitchFamily="34" charset="0"/>
            </a:rPr>
            <a:t>1.0</a:t>
          </a:r>
        </a:p>
      </xdr:txBody>
    </xdr:sp>
    <xdr:clientData/>
  </xdr:twoCellAnchor>
  <xdr:twoCellAnchor>
    <xdr:from>
      <xdr:col>5</xdr:col>
      <xdr:colOff>1905000</xdr:colOff>
      <xdr:row>3</xdr:row>
      <xdr:rowOff>114300</xdr:rowOff>
    </xdr:from>
    <xdr:to>
      <xdr:col>7</xdr:col>
      <xdr:colOff>476250</xdr:colOff>
      <xdr:row>5</xdr:row>
      <xdr:rowOff>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7696200" y="742950"/>
          <a:ext cx="1485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2</xdr:row>
      <xdr:rowOff>142875</xdr:rowOff>
    </xdr:from>
    <xdr:to>
      <xdr:col>5</xdr:col>
      <xdr:colOff>1885950</xdr:colOff>
      <xdr:row>5</xdr:row>
      <xdr:rowOff>0</xdr:rowOff>
    </xdr:to>
    <xdr:sp macro="" textlink="">
      <xdr:nvSpPr>
        <xdr:cNvPr id="10" name="AutoShape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6191250" y="561975"/>
          <a:ext cx="14859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903358</xdr:colOff>
      <xdr:row>8</xdr:row>
      <xdr:rowOff>178582</xdr:rowOff>
    </xdr:from>
    <xdr:to>
      <xdr:col>8</xdr:col>
      <xdr:colOff>666750</xdr:colOff>
      <xdr:row>25</xdr:row>
      <xdr:rowOff>9525</xdr:rowOff>
    </xdr:to>
    <xdr:grpSp>
      <xdr:nvGrpSpPr>
        <xdr:cNvPr id="30" name="Grupo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pSpPr/>
      </xdr:nvGrpSpPr>
      <xdr:grpSpPr>
        <a:xfrm>
          <a:off x="5256283" y="1854982"/>
          <a:ext cx="3868667" cy="3231368"/>
          <a:chOff x="3281036" y="3408747"/>
          <a:chExt cx="2008971" cy="1590179"/>
        </a:xfrm>
      </xdr:grpSpPr>
      <xdr:pic>
        <xdr:nvPicPr>
          <xdr:cNvPr id="26" name="Imagem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281036" y="3408747"/>
            <a:ext cx="2008971" cy="15901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6" name="CaixaDeTexto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3357476" y="4666977"/>
            <a:ext cx="1871161" cy="2664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2000" b="1">
                <a:ln>
                  <a:noFill/>
                </a:ln>
                <a:solidFill>
                  <a:schemeClr val="bg1"/>
                </a:solidFill>
                <a:latin typeface="Century Gothic" pitchFamily="34" charset="0"/>
              </a:rPr>
              <a:t>Contenção a Gravidade</a:t>
            </a:r>
          </a:p>
        </xdr:txBody>
      </xdr:sp>
    </xdr:grpSp>
    <xdr:clientData/>
  </xdr:twoCellAnchor>
  <xdr:twoCellAnchor editAs="oneCell">
    <xdr:from>
      <xdr:col>0</xdr:col>
      <xdr:colOff>0</xdr:colOff>
      <xdr:row>27</xdr:row>
      <xdr:rowOff>0</xdr:rowOff>
    </xdr:from>
    <xdr:to>
      <xdr:col>11</xdr:col>
      <xdr:colOff>9524</xdr:colOff>
      <xdr:row>45</xdr:row>
      <xdr:rowOff>192615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353CE3F7-DAC2-46C7-A2A0-C651919056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021"/>
        <a:stretch/>
      </xdr:blipFill>
      <xdr:spPr>
        <a:xfrm>
          <a:off x="0" y="5495925"/>
          <a:ext cx="10563224" cy="611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1344707</xdr:colOff>
      <xdr:row>32</xdr:row>
      <xdr:rowOff>498611</xdr:rowOff>
    </xdr:from>
    <xdr:to>
      <xdr:col>13</xdr:col>
      <xdr:colOff>125605</xdr:colOff>
      <xdr:row>35</xdr:row>
      <xdr:rowOff>116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091148" y="9351258"/>
          <a:ext cx="652281" cy="465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800">
              <a:latin typeface="Century Gothic" pitchFamily="34" charset="0"/>
            </a:rPr>
            <a:t>Número</a:t>
          </a:r>
        </a:p>
      </xdr:txBody>
    </xdr:sp>
    <xdr:clientData/>
  </xdr:twoCellAnchor>
  <xdr:twoCellAnchor>
    <xdr:from>
      <xdr:col>8</xdr:col>
      <xdr:colOff>3463</xdr:colOff>
      <xdr:row>18</xdr:row>
      <xdr:rowOff>76200</xdr:rowOff>
    </xdr:from>
    <xdr:to>
      <xdr:col>14</xdr:col>
      <xdr:colOff>47</xdr:colOff>
      <xdr:row>25</xdr:row>
      <xdr:rowOff>1208485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7547263" y="4914900"/>
          <a:ext cx="5863984" cy="2948385"/>
        </a:xfrm>
        <a:prstGeom prst="rect">
          <a:avLst/>
        </a:prstGeom>
        <a:solidFill>
          <a:schemeClr val="lt1"/>
        </a:solidFill>
        <a:ln w="9525" cmpd="sng">
          <a:solidFill>
            <a:srgbClr val="B9102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pt-BR" sz="900" b="1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NOTAS DE PROJETO:</a:t>
          </a:r>
        </a:p>
        <a:p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1. Este estudo tem como finalidade a apresentação da geometria e estimativa de custos, portanto, todos os dados hidráulicos, geotécnicos e geométricos deverão ser verificados e confirmados;</a:t>
          </a:r>
        </a:p>
        <a:p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2. Para execução da estrutura aqui apresentada, deverão ser realizados ensaios de campo e laboratório a fim de verificar e confirmar as características dos solos e do nível freático;</a:t>
          </a:r>
        </a:p>
        <a:p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3. A topografia do terreno natural e as cotas de projeto deverão ser confirmadas para locação da estrutura proposta;</a:t>
          </a:r>
        </a:p>
        <a:p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4. Após a confirmação dos dados, deverão ser realizadas as análises de estabilidade da estrutura;</a:t>
          </a:r>
        </a:p>
        <a:p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5. Os solos utilizados como reaterro não deverão apresentar matéria orgânica e outras impurezas, e deverão apresentar expansividade inferior a 2,0% (ensaio CBR);</a:t>
          </a:r>
        </a:p>
        <a:p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6. O aterro deverá ser compactado em camadas com espessura máxima acabada de 25 cm, até atingir o grau de compactação mínimo de 98% em relação à energia normal de compactação.</a:t>
          </a:r>
        </a:p>
        <a:p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 7. Junto à face, e com espaçamento mínimo de 1,0 m, a compactação deve ser processada através do uso de placas vibratórias ou sapos mecânicos, para evitar dano pela proximidade do rolo compactador;</a:t>
          </a:r>
        </a:p>
        <a:p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8. A execução da face, colocação dos Gabiões e a execução do aterro devem ser simultâneas, ou seja, o levantamento do muro deve ser efetuado concomitantemente com a execução do aterro;</a:t>
          </a:r>
        </a:p>
        <a:p>
          <a:pPr marL="0" indent="0"/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9. Deverá ser prevista a cobertura vegetal dos taludes expostos para proteção contra o processo erosivo.</a:t>
          </a:r>
        </a:p>
        <a:p>
          <a:pPr marL="0" indent="0"/>
          <a:r>
            <a:rPr lang="pt-BR" sz="900">
              <a:solidFill>
                <a:srgbClr val="C00000"/>
              </a:solidFill>
              <a:effectLst/>
              <a:latin typeface="Century Gothic" pitchFamily="34" charset="0"/>
              <a:ea typeface="+mn-ea"/>
              <a:cs typeface="+mn-cs"/>
            </a:rPr>
            <a:t>12. Essa geometria é valida para um terrapleno plano com uma carga de 20 KPa</a:t>
          </a:r>
          <a:r>
            <a:rPr lang="pt-BR" sz="900">
              <a:latin typeface="Century Gothic" pitchFamily="34" charset="0"/>
            </a:rPr>
            <a:t>.</a:t>
          </a:r>
        </a:p>
      </xdr:txBody>
    </xdr:sp>
    <xdr:clientData/>
  </xdr:twoCellAnchor>
  <xdr:twoCellAnchor editAs="oneCell">
    <xdr:from>
      <xdr:col>9</xdr:col>
      <xdr:colOff>340178</xdr:colOff>
      <xdr:row>2</xdr:row>
      <xdr:rowOff>226546</xdr:rowOff>
    </xdr:from>
    <xdr:to>
      <xdr:col>13</xdr:col>
      <xdr:colOff>758129</xdr:colOff>
      <xdr:row>15</xdr:row>
      <xdr:rowOff>229029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40" t="1269"/>
        <a:stretch/>
      </xdr:blipFill>
      <xdr:spPr bwMode="auto">
        <a:xfrm>
          <a:off x="8041821" y="580332"/>
          <a:ext cx="5357344" cy="3649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3467957</xdr:colOff>
      <xdr:row>2</xdr:row>
      <xdr:rowOff>188624</xdr:rowOff>
    </xdr:from>
    <xdr:to>
      <xdr:col>9</xdr:col>
      <xdr:colOff>268431</xdr:colOff>
      <xdr:row>14</xdr:row>
      <xdr:rowOff>285750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106" b="1375"/>
        <a:stretch/>
      </xdr:blipFill>
      <xdr:spPr bwMode="auto">
        <a:xfrm>
          <a:off x="4842278" y="542410"/>
          <a:ext cx="3127796" cy="3281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518061</xdr:colOff>
      <xdr:row>29</xdr:row>
      <xdr:rowOff>7836</xdr:rowOff>
    </xdr:from>
    <xdr:to>
      <xdr:col>17</xdr:col>
      <xdr:colOff>2089686</xdr:colOff>
      <xdr:row>32</xdr:row>
      <xdr:rowOff>277917</xdr:rowOff>
    </xdr:to>
    <xdr:sp macro="" textlink="">
      <xdr:nvSpPr>
        <xdr:cNvPr id="11" name="Retângulo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14410954" y="8498693"/>
          <a:ext cx="1571625" cy="732724"/>
        </a:xfrm>
        <a:prstGeom prst="rect">
          <a:avLst/>
        </a:prstGeom>
        <a:solidFill>
          <a:srgbClr val="231F2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>
              <a:latin typeface="Century Gothic" pitchFamily="34" charset="0"/>
            </a:rPr>
            <a:t>Voltar</a:t>
          </a:r>
        </a:p>
      </xdr:txBody>
    </xdr:sp>
    <xdr:clientData/>
  </xdr:twoCellAnchor>
  <xdr:twoCellAnchor>
    <xdr:from>
      <xdr:col>2</xdr:col>
      <xdr:colOff>0</xdr:colOff>
      <xdr:row>1</xdr:row>
      <xdr:rowOff>172639</xdr:rowOff>
    </xdr:from>
    <xdr:to>
      <xdr:col>4</xdr:col>
      <xdr:colOff>3750468</xdr:colOff>
      <xdr:row>16</xdr:row>
      <xdr:rowOff>458390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08422" y="345280"/>
          <a:ext cx="4500562" cy="422671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27215</xdr:colOff>
          <xdr:row>5</xdr:row>
          <xdr:rowOff>74341</xdr:rowOff>
        </xdr:from>
        <xdr:to>
          <xdr:col>4</xdr:col>
          <xdr:colOff>3459844</xdr:colOff>
          <xdr:row>16</xdr:row>
          <xdr:rowOff>215691</xdr:rowOff>
        </xdr:to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CONGRA" spid="_x0000_s13801"/>
                </a:ext>
              </a:extLst>
            </xdr:cNvPicPr>
          </xdr:nvPicPr>
          <xdr:blipFill rotWithShape="1">
            <a:blip xmlns:r="http://schemas.openxmlformats.org/officeDocument/2006/relationships" r:embed="rId4"/>
            <a:srcRect l="1104" t="23677" r="1741" b="1597"/>
            <a:stretch>
              <a:fillRect/>
            </a:stretch>
          </xdr:blipFill>
          <xdr:spPr>
            <a:xfrm>
              <a:off x="685801" y="1103041"/>
              <a:ext cx="4152900" cy="3447187"/>
            </a:xfrm>
            <a:prstGeom prst="rect">
              <a:avLst/>
            </a:prstGeom>
            <a:ln>
              <a:noFill/>
            </a:ln>
          </xdr:spPr>
        </xdr:pic>
        <xdr:clientData/>
      </xdr:twoCellAnchor>
    </mc:Choice>
    <mc:Fallback/>
  </mc:AlternateContent>
  <xdr:twoCellAnchor>
    <xdr:from>
      <xdr:col>1</xdr:col>
      <xdr:colOff>78441</xdr:colOff>
      <xdr:row>5</xdr:row>
      <xdr:rowOff>138466</xdr:rowOff>
    </xdr:from>
    <xdr:to>
      <xdr:col>5</xdr:col>
      <xdr:colOff>86691</xdr:colOff>
      <xdr:row>9</xdr:row>
      <xdr:rowOff>308738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571500" y="1158201"/>
          <a:ext cx="4356132" cy="1268449"/>
          <a:chOff x="2723155" y="3582214"/>
          <a:chExt cx="4667993" cy="1343084"/>
        </a:xfrm>
      </xdr:grpSpPr>
      <xdr:grpSp>
        <xdr:nvGrpSpPr>
          <xdr:cNvPr id="16" name="Grupo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047600" y="4042376"/>
            <a:ext cx="2194034" cy="744402"/>
            <a:chOff x="5047600" y="4042376"/>
            <a:chExt cx="2194034" cy="744402"/>
          </a:xfrm>
        </xdr:grpSpPr>
        <xdr:sp macro="" textlink="">
          <xdr:nvSpPr>
            <xdr:cNvPr id="27" name="Forma livre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126465" y="4237923"/>
              <a:ext cx="1375462" cy="548855"/>
            </a:xfrm>
            <a:custGeom>
              <a:avLst/>
              <a:gdLst>
                <a:gd name="connsiteX0" fmla="*/ 1287518 w 1287518"/>
                <a:gd name="connsiteY0" fmla="*/ 0 h 952500"/>
                <a:gd name="connsiteX1" fmla="*/ 0 w 1287518"/>
                <a:gd name="connsiteY1" fmla="*/ 0 h 952500"/>
                <a:gd name="connsiteX2" fmla="*/ 0 w 1287518"/>
                <a:gd name="connsiteY2" fmla="*/ 952500 h 952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287518" h="952500">
                  <a:moveTo>
                    <a:pt x="1287518" y="0"/>
                  </a:moveTo>
                  <a:lnTo>
                    <a:pt x="0" y="0"/>
                  </a:lnTo>
                  <a:lnTo>
                    <a:pt x="0" y="952500"/>
                  </a:lnTo>
                </a:path>
              </a:pathLst>
            </a:custGeom>
            <a:ln w="3175">
              <a:solidFill>
                <a:schemeClr val="tx1">
                  <a:lumMod val="85000"/>
                  <a:lumOff val="15000"/>
                </a:schemeClr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047600" y="4042376"/>
              <a:ext cx="2194034" cy="2335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BR" sz="800">
                  <a:latin typeface="Century Gothic" pitchFamily="34" charset="0"/>
                </a:rPr>
                <a:t>Projeção Contraforte (     x)</a:t>
              </a:r>
            </a:p>
          </xdr:txBody>
        </xdr:sp>
      </xdr:grpSp>
      <xdr:grpSp>
        <xdr:nvGrpSpPr>
          <xdr:cNvPr id="17" name="Grupo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GrpSpPr/>
        </xdr:nvGrpSpPr>
        <xdr:grpSpPr>
          <a:xfrm>
            <a:off x="2723155" y="4319215"/>
            <a:ext cx="2042850" cy="454795"/>
            <a:chOff x="2723155" y="4319215"/>
            <a:chExt cx="2042850" cy="454795"/>
          </a:xfrm>
        </xdr:grpSpPr>
        <xdr:sp macro="" textlink="">
          <xdr:nvSpPr>
            <xdr:cNvPr id="25" name="Forma livre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 flipH="1">
              <a:off x="3038195" y="4518541"/>
              <a:ext cx="1623240" cy="255469"/>
            </a:xfrm>
            <a:custGeom>
              <a:avLst/>
              <a:gdLst>
                <a:gd name="connsiteX0" fmla="*/ 1287518 w 1287518"/>
                <a:gd name="connsiteY0" fmla="*/ 0 h 952500"/>
                <a:gd name="connsiteX1" fmla="*/ 0 w 1287518"/>
                <a:gd name="connsiteY1" fmla="*/ 0 h 952500"/>
                <a:gd name="connsiteX2" fmla="*/ 0 w 1287518"/>
                <a:gd name="connsiteY2" fmla="*/ 952500 h 952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287518" h="952500">
                  <a:moveTo>
                    <a:pt x="1287518" y="0"/>
                  </a:moveTo>
                  <a:lnTo>
                    <a:pt x="0" y="0"/>
                  </a:lnTo>
                  <a:lnTo>
                    <a:pt x="0" y="952500"/>
                  </a:lnTo>
                </a:path>
              </a:pathLst>
            </a:custGeom>
            <a:ln w="3175">
              <a:solidFill>
                <a:schemeClr val="tx1">
                  <a:lumMod val="85000"/>
                  <a:lumOff val="15000"/>
                </a:schemeClr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$R$48">
          <xdr:nvSpPr>
            <xdr:cNvPr id="26" name="CaixaDeTexto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2723155" y="4319215"/>
              <a:ext cx="2042850" cy="2309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r"/>
              <a:fld id="{3D536820-3B0D-4A81-B38E-2085D0E13DF8}" type="TxLink">
                <a:rPr lang="pt-BR" sz="800">
                  <a:latin typeface="Century Gothic" pitchFamily="34" charset="0"/>
                </a:rPr>
                <a:pPr algn="r"/>
                <a:t>Gabião tipo Caixa 8x10 Zn90Al10</a:t>
              </a:fld>
              <a:endParaRPr lang="pt-BR" sz="800">
                <a:latin typeface="Century Gothic" pitchFamily="34" charset="0"/>
              </a:endParaRPr>
            </a:p>
          </xdr:txBody>
        </xdr:sp>
      </xdr:grpSp>
      <xdr:grpSp>
        <xdr:nvGrpSpPr>
          <xdr:cNvPr id="19" name="Grupo 18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GrpSpPr/>
        </xdr:nvGrpSpPr>
        <xdr:grpSpPr>
          <a:xfrm>
            <a:off x="4776543" y="3582214"/>
            <a:ext cx="1849253" cy="1343084"/>
            <a:chOff x="4776543" y="3582214"/>
            <a:chExt cx="1849253" cy="1343084"/>
          </a:xfrm>
        </xdr:grpSpPr>
        <xdr:sp macro="" textlink="">
          <xdr:nvSpPr>
            <xdr:cNvPr id="21" name="Forma livre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4855436" y="3765610"/>
              <a:ext cx="1686305" cy="1159688"/>
            </a:xfrm>
            <a:custGeom>
              <a:avLst/>
              <a:gdLst>
                <a:gd name="connsiteX0" fmla="*/ 1287518 w 1287518"/>
                <a:gd name="connsiteY0" fmla="*/ 0 h 952500"/>
                <a:gd name="connsiteX1" fmla="*/ 0 w 1287518"/>
                <a:gd name="connsiteY1" fmla="*/ 0 h 952500"/>
                <a:gd name="connsiteX2" fmla="*/ 0 w 1287518"/>
                <a:gd name="connsiteY2" fmla="*/ 952500 h 9525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1287518" h="952500">
                  <a:moveTo>
                    <a:pt x="1287518" y="0"/>
                  </a:moveTo>
                  <a:lnTo>
                    <a:pt x="0" y="0"/>
                  </a:lnTo>
                  <a:lnTo>
                    <a:pt x="0" y="952500"/>
                  </a:lnTo>
                </a:path>
              </a:pathLst>
            </a:custGeom>
            <a:ln w="3175">
              <a:solidFill>
                <a:schemeClr val="tx1">
                  <a:lumMod val="85000"/>
                  <a:lumOff val="15000"/>
                </a:schemeClr>
              </a:solidFill>
              <a:headEnd type="none" w="med" len="med"/>
              <a:tailEnd type="triangle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22" name="CaixaDeTexto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4776543" y="3582214"/>
              <a:ext cx="1849253" cy="3906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pt-BR" sz="800">
                  <a:latin typeface="Century Gothic" pitchFamily="34" charset="0"/>
                </a:rPr>
                <a:t>Geotêxtil Não</a:t>
              </a:r>
              <a:r>
                <a:rPr lang="pt-BR" sz="800" baseline="0">
                  <a:latin typeface="Century Gothic" pitchFamily="34" charset="0"/>
                </a:rPr>
                <a:t> Tecido 200g/m²</a:t>
              </a:r>
              <a:endParaRPr lang="pt-BR" sz="800">
                <a:latin typeface="Century Gothic" pitchFamily="34" charset="0"/>
              </a:endParaRPr>
            </a:p>
            <a:p>
              <a:pPr algn="ctr"/>
              <a:r>
                <a:rPr lang="pt-BR" sz="800">
                  <a:latin typeface="Century Gothic" pitchFamily="34" charset="0"/>
                </a:rPr>
                <a:t>(ver especificação)</a:t>
              </a:r>
            </a:p>
          </xdr:txBody>
        </xdr:sp>
      </xdr:grpSp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SpPr txBox="1"/>
        </xdr:nvSpPr>
        <xdr:spPr>
          <a:xfrm>
            <a:off x="6131054" y="4295034"/>
            <a:ext cx="1260094" cy="4359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pt-BR" sz="800" b="0">
                <a:solidFill>
                  <a:srgbClr val="B91024"/>
                </a:solidFill>
                <a:latin typeface="Century Gothic" pitchFamily="34" charset="0"/>
              </a:rPr>
              <a:t>Verificar</a:t>
            </a:r>
            <a:r>
              <a:rPr lang="pt-BR" sz="800" b="0" baseline="0">
                <a:solidFill>
                  <a:srgbClr val="B91024"/>
                </a:solidFill>
                <a:latin typeface="Century Gothic" pitchFamily="34" charset="0"/>
              </a:rPr>
              <a:t> </a:t>
            </a:r>
            <a:r>
              <a:rPr lang="pt-BR" sz="800" b="0">
                <a:solidFill>
                  <a:srgbClr val="B91024"/>
                </a:solidFill>
                <a:latin typeface="Century Gothic" pitchFamily="34" charset="0"/>
              </a:rPr>
              <a:t>Topografia</a:t>
            </a:r>
          </a:p>
          <a:p>
            <a:pPr algn="ctr"/>
            <a:r>
              <a:rPr lang="pt-BR" sz="800" b="0">
                <a:solidFill>
                  <a:srgbClr val="B91024"/>
                </a:solidFill>
                <a:latin typeface="Century Gothic" pitchFamily="34" charset="0"/>
              </a:rPr>
              <a:t>(Ver</a:t>
            </a:r>
            <a:r>
              <a:rPr lang="pt-BR" sz="800" b="0" baseline="0">
                <a:solidFill>
                  <a:srgbClr val="B91024"/>
                </a:solidFill>
                <a:latin typeface="Century Gothic" pitchFamily="34" charset="0"/>
              </a:rPr>
              <a:t> notas 3 e 12)</a:t>
            </a:r>
            <a:endParaRPr lang="pt-BR" sz="800" b="0">
              <a:solidFill>
                <a:srgbClr val="B91024"/>
              </a:solidFill>
              <a:latin typeface="Century Gothic" pitchFamily="34" charset="0"/>
            </a:endParaRPr>
          </a:p>
        </xdr:txBody>
      </xdr:sp>
    </xdr:grpSp>
    <xdr:clientData/>
  </xdr:twoCellAnchor>
  <xdr:twoCellAnchor>
    <xdr:from>
      <xdr:col>4</xdr:col>
      <xdr:colOff>2351049</xdr:colOff>
      <xdr:row>6</xdr:row>
      <xdr:rowOff>322384</xdr:rowOff>
    </xdr:from>
    <xdr:to>
      <xdr:col>4</xdr:col>
      <xdr:colOff>2703634</xdr:colOff>
      <xdr:row>7</xdr:row>
      <xdr:rowOff>162950</xdr:rowOff>
    </xdr:to>
    <xdr:sp macro="" textlink="$X$56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3717073" y="1595482"/>
          <a:ext cx="352585" cy="202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fld id="{25858A4B-BCEB-4BF5-9E92-8A84CEE5D514}" type="TxLink">
            <a:rPr lang="pt-BR" sz="800" b="0">
              <a:latin typeface="Century Gothic" pitchFamily="34" charset="0"/>
            </a:rPr>
            <a:pPr algn="r"/>
            <a:t>2</a:t>
          </a:fld>
          <a:endParaRPr lang="pt-BR" sz="800" b="0">
            <a:latin typeface="Century Gothic" pitchFamily="34" charset="0"/>
          </a:endParaRPr>
        </a:p>
      </xdr:txBody>
    </xdr:sp>
    <xdr:clientData/>
  </xdr:twoCellAnchor>
  <xdr:twoCellAnchor>
    <xdr:from>
      <xdr:col>17</xdr:col>
      <xdr:colOff>3711</xdr:colOff>
      <xdr:row>25</xdr:row>
      <xdr:rowOff>282948</xdr:rowOff>
    </xdr:from>
    <xdr:to>
      <xdr:col>17</xdr:col>
      <xdr:colOff>2575461</xdr:colOff>
      <xdr:row>25</xdr:row>
      <xdr:rowOff>844798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13896604" y="6950448"/>
          <a:ext cx="2571750" cy="561850"/>
        </a:xfrm>
        <a:prstGeom prst="rect">
          <a:avLst/>
        </a:prstGeom>
        <a:solidFill>
          <a:srgbClr val="464547"/>
        </a:solidFill>
        <a:ln w="63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400" b="0">
              <a:latin typeface="Century Gothic" pitchFamily="34" charset="0"/>
            </a:rPr>
            <a:t>Configuração</a:t>
          </a:r>
          <a:r>
            <a:rPr lang="pt-BR" sz="1400" b="0" baseline="0">
              <a:latin typeface="Century Gothic" pitchFamily="34" charset="0"/>
            </a:rPr>
            <a:t> </a:t>
          </a:r>
          <a:r>
            <a:rPr lang="pt-BR" sz="1400" b="0">
              <a:latin typeface="Century Gothic" pitchFamily="34" charset="0"/>
            </a:rPr>
            <a:t> da folha: Tamanho A3 - Paisagem</a:t>
          </a:r>
        </a:p>
      </xdr:txBody>
    </xdr:sp>
    <xdr:clientData/>
  </xdr:twoCellAnchor>
  <xdr:twoCellAnchor editAs="oneCell">
    <xdr:from>
      <xdr:col>9</xdr:col>
      <xdr:colOff>9525</xdr:colOff>
      <xdr:row>31</xdr:row>
      <xdr:rowOff>95250</xdr:rowOff>
    </xdr:from>
    <xdr:to>
      <xdr:col>11</xdr:col>
      <xdr:colOff>363311</xdr:colOff>
      <xdr:row>32</xdr:row>
      <xdr:rowOff>461219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8638402-0448-4CB7-B297-10A3A6ED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05725" y="8801100"/>
          <a:ext cx="2649311" cy="585044"/>
        </a:xfrm>
        <a:prstGeom prst="rect">
          <a:avLst/>
        </a:prstGeom>
      </xdr:spPr>
    </xdr:pic>
    <xdr:clientData/>
  </xdr:twoCellAnchor>
  <xdr:twoCellAnchor editAs="oneCell">
    <xdr:from>
      <xdr:col>1</xdr:col>
      <xdr:colOff>108857</xdr:colOff>
      <xdr:row>25</xdr:row>
      <xdr:rowOff>36047</xdr:rowOff>
    </xdr:from>
    <xdr:to>
      <xdr:col>7</xdr:col>
      <xdr:colOff>13608</xdr:colOff>
      <xdr:row>31</xdr:row>
      <xdr:rowOff>212586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E9C5F13C-AEE5-4D98-BCBD-3932A6EE5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8714" y="6703547"/>
          <a:ext cx="6789965" cy="2244825"/>
        </a:xfrm>
        <a:prstGeom prst="rect">
          <a:avLst/>
        </a:prstGeom>
      </xdr:spPr>
    </xdr:pic>
    <xdr:clientData/>
  </xdr:twoCellAnchor>
  <xdr:twoCellAnchor editAs="oneCell">
    <xdr:from>
      <xdr:col>1</xdr:col>
      <xdr:colOff>30015</xdr:colOff>
      <xdr:row>31</xdr:row>
      <xdr:rowOff>216916</xdr:rowOff>
    </xdr:from>
    <xdr:to>
      <xdr:col>7</xdr:col>
      <xdr:colOff>56028</xdr:colOff>
      <xdr:row>38</xdr:row>
      <xdr:rowOff>2239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596D76B2-1BD2-4EE2-9371-6C342ED33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23074" y="8923887"/>
          <a:ext cx="6895219" cy="1567058"/>
        </a:xfrm>
        <a:prstGeom prst="rect">
          <a:avLst/>
        </a:prstGeom>
      </xdr:spPr>
    </xdr:pic>
    <xdr:clientData/>
  </xdr:twoCellAnchor>
  <xdr:twoCellAnchor>
    <xdr:from>
      <xdr:col>5</xdr:col>
      <xdr:colOff>978479</xdr:colOff>
      <xdr:row>2</xdr:row>
      <xdr:rowOff>210208</xdr:rowOff>
    </xdr:from>
    <xdr:to>
      <xdr:col>5</xdr:col>
      <xdr:colOff>1143002</xdr:colOff>
      <xdr:row>3</xdr:row>
      <xdr:rowOff>121227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FF90D30E-FC81-42E4-B179-0E34F839D778}"/>
            </a:ext>
          </a:extLst>
        </xdr:cNvPr>
        <xdr:cNvSpPr/>
      </xdr:nvSpPr>
      <xdr:spPr>
        <a:xfrm>
          <a:off x="5831899" y="556572"/>
          <a:ext cx="164523" cy="16646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pt-BR" sz="1100" b="1">
              <a:solidFill>
                <a:schemeClr val="tx1"/>
              </a:solidFill>
            </a:rPr>
            <a:t>1: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17050</xdr:colOff>
      <xdr:row>1</xdr:row>
      <xdr:rowOff>1696562</xdr:rowOff>
    </xdr:from>
    <xdr:to>
      <xdr:col>13</xdr:col>
      <xdr:colOff>4167850</xdr:colOff>
      <xdr:row>2</xdr:row>
      <xdr:rowOff>4460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1693" y="2186419"/>
          <a:ext cx="4150800" cy="255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16329</xdr:colOff>
      <xdr:row>2</xdr:row>
      <xdr:rowOff>1805907</xdr:rowOff>
    </xdr:from>
    <xdr:to>
      <xdr:col>13</xdr:col>
      <xdr:colOff>4167129</xdr:colOff>
      <xdr:row>2</xdr:row>
      <xdr:rowOff>4118415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5358" y="6523583"/>
          <a:ext cx="4150800" cy="2312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19048</xdr:colOff>
      <xdr:row>3</xdr:row>
      <xdr:rowOff>1578428</xdr:rowOff>
    </xdr:from>
    <xdr:to>
      <xdr:col>13</xdr:col>
      <xdr:colOff>4169848</xdr:colOff>
      <xdr:row>4</xdr:row>
      <xdr:rowOff>3143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03691" y="10559142"/>
          <a:ext cx="4150800" cy="2670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4</xdr:row>
      <xdr:rowOff>1641382</xdr:rowOff>
    </xdr:from>
    <xdr:to>
      <xdr:col>13</xdr:col>
      <xdr:colOff>4160325</xdr:colOff>
      <xdr:row>5</xdr:row>
      <xdr:rowOff>3073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8079" y="14830706"/>
          <a:ext cx="4141275" cy="2597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5</xdr:row>
      <xdr:rowOff>1620370</xdr:rowOff>
    </xdr:from>
    <xdr:to>
      <xdr:col>13</xdr:col>
      <xdr:colOff>4169850</xdr:colOff>
      <xdr:row>5</xdr:row>
      <xdr:rowOff>4181350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8079" y="19045517"/>
          <a:ext cx="4150800" cy="256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20409</xdr:colOff>
      <xdr:row>6</xdr:row>
      <xdr:rowOff>1652267</xdr:rowOff>
    </xdr:from>
    <xdr:to>
      <xdr:col>13</xdr:col>
      <xdr:colOff>4171209</xdr:colOff>
      <xdr:row>6</xdr:row>
      <xdr:rowOff>4231028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9438" y="23313238"/>
          <a:ext cx="4150800" cy="2578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24109</xdr:colOff>
      <xdr:row>7</xdr:row>
      <xdr:rowOff>1718983</xdr:rowOff>
    </xdr:from>
    <xdr:to>
      <xdr:col>13</xdr:col>
      <xdr:colOff>4174909</xdr:colOff>
      <xdr:row>8</xdr:row>
      <xdr:rowOff>11513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83138" y="27615777"/>
          <a:ext cx="4150800" cy="2528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19966</xdr:colOff>
      <xdr:row>8</xdr:row>
      <xdr:rowOff>1846730</xdr:rowOff>
    </xdr:from>
    <xdr:to>
      <xdr:col>13</xdr:col>
      <xdr:colOff>4176880</xdr:colOff>
      <xdr:row>9</xdr:row>
      <xdr:rowOff>26334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8995" y="31979348"/>
          <a:ext cx="4156914" cy="2415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G37"/>
  <sheetViews>
    <sheetView showGridLines="0" showRowColHeaders="0" tabSelected="1" zoomScaleNormal="100" workbookViewId="0">
      <selection activeCell="J4" sqref="J4"/>
    </sheetView>
  </sheetViews>
  <sheetFormatPr defaultRowHeight="16.5" x14ac:dyDescent="0.3"/>
  <cols>
    <col min="1" max="1" width="3.42578125" style="104" customWidth="1"/>
    <col min="2" max="2" width="109.140625" style="117" customWidth="1"/>
    <col min="3" max="3" width="3.42578125" style="104" customWidth="1"/>
    <col min="4" max="4" width="3.85546875" style="104" customWidth="1"/>
    <col min="5" max="6" width="6.7109375" style="104" customWidth="1"/>
    <col min="7" max="7" width="13.28515625" style="104" customWidth="1"/>
    <col min="8" max="16384" width="9.140625" style="104"/>
  </cols>
  <sheetData>
    <row r="1" spans="1:7" x14ac:dyDescent="0.3">
      <c r="A1" s="190"/>
      <c r="B1" s="191"/>
      <c r="C1" s="190"/>
      <c r="D1" s="190"/>
      <c r="E1" s="190"/>
      <c r="F1" s="190"/>
      <c r="G1" s="190"/>
    </row>
    <row r="2" spans="1:7" x14ac:dyDescent="0.3">
      <c r="A2" s="190"/>
      <c r="B2" s="191"/>
      <c r="C2" s="190"/>
      <c r="D2" s="190"/>
      <c r="E2" s="190"/>
      <c r="F2" s="190"/>
      <c r="G2" s="190"/>
    </row>
    <row r="3" spans="1:7" ht="6.75" customHeight="1" x14ac:dyDescent="0.3">
      <c r="A3" s="190"/>
      <c r="B3" s="191"/>
      <c r="C3" s="190"/>
      <c r="D3" s="190"/>
      <c r="E3" s="190"/>
      <c r="F3" s="190"/>
      <c r="G3" s="190"/>
    </row>
    <row r="4" spans="1:7" x14ac:dyDescent="0.3">
      <c r="A4" s="181"/>
      <c r="B4" s="182"/>
      <c r="C4" s="181"/>
      <c r="D4" s="183"/>
      <c r="E4" s="183"/>
      <c r="F4" s="184"/>
      <c r="G4" s="184"/>
    </row>
    <row r="5" spans="1:7" ht="62.25" customHeight="1" x14ac:dyDescent="0.3">
      <c r="A5" s="185"/>
      <c r="B5" s="186"/>
      <c r="C5" s="185"/>
      <c r="D5" s="187"/>
      <c r="E5" s="188"/>
      <c r="F5" s="184"/>
      <c r="G5" s="184"/>
    </row>
    <row r="6" spans="1:7" x14ac:dyDescent="0.3">
      <c r="A6" s="185"/>
      <c r="B6" s="189"/>
      <c r="C6" s="185"/>
      <c r="D6" s="187"/>
      <c r="E6" s="187"/>
      <c r="F6" s="184"/>
      <c r="G6" s="184"/>
    </row>
    <row r="7" spans="1:7" ht="14.25" customHeight="1" x14ac:dyDescent="0.3">
      <c r="A7" s="105"/>
      <c r="B7" s="106"/>
      <c r="C7" s="105"/>
      <c r="D7" s="107"/>
      <c r="E7" s="107"/>
      <c r="F7" s="108"/>
      <c r="G7" s="108"/>
    </row>
    <row r="8" spans="1:7" ht="37.5" customHeight="1" x14ac:dyDescent="0.3">
      <c r="A8" s="105"/>
      <c r="B8" s="109" t="s">
        <v>42</v>
      </c>
      <c r="C8" s="105"/>
      <c r="D8" s="107"/>
      <c r="E8" s="107"/>
      <c r="F8" s="108"/>
      <c r="G8" s="108"/>
    </row>
    <row r="9" spans="1:7" ht="18" customHeight="1" x14ac:dyDescent="0.3">
      <c r="A9" s="105"/>
      <c r="B9" s="110"/>
      <c r="C9" s="105"/>
      <c r="D9" s="107"/>
      <c r="E9" s="107"/>
      <c r="F9" s="108"/>
      <c r="G9" s="108"/>
    </row>
    <row r="10" spans="1:7" x14ac:dyDescent="0.3">
      <c r="A10" s="105"/>
      <c r="B10" s="111" t="s">
        <v>32</v>
      </c>
      <c r="C10" s="105"/>
      <c r="D10" s="107"/>
      <c r="E10" s="107"/>
      <c r="F10" s="108"/>
      <c r="G10" s="108"/>
    </row>
    <row r="11" spans="1:7" ht="16.5" customHeight="1" x14ac:dyDescent="0.3">
      <c r="A11" s="105"/>
      <c r="B11" s="112"/>
      <c r="C11" s="105"/>
      <c r="D11" s="107"/>
      <c r="E11" s="113"/>
      <c r="F11" s="108"/>
      <c r="G11" s="108"/>
    </row>
    <row r="12" spans="1:7" ht="16.5" customHeight="1" x14ac:dyDescent="0.3">
      <c r="A12" s="105"/>
      <c r="B12" s="114" t="s">
        <v>72</v>
      </c>
      <c r="C12" s="105"/>
      <c r="D12" s="107"/>
      <c r="E12" s="113"/>
      <c r="F12" s="108"/>
      <c r="G12" s="108"/>
    </row>
    <row r="13" spans="1:7" ht="16.5" customHeight="1" x14ac:dyDescent="0.3">
      <c r="A13" s="105"/>
      <c r="B13" s="114" t="s">
        <v>73</v>
      </c>
      <c r="C13" s="105"/>
      <c r="D13" s="107"/>
      <c r="E13" s="113"/>
      <c r="F13" s="108"/>
      <c r="G13" s="108"/>
    </row>
    <row r="14" spans="1:7" ht="16.5" customHeight="1" x14ac:dyDescent="0.3">
      <c r="A14" s="105"/>
      <c r="B14" s="115" t="s">
        <v>74</v>
      </c>
      <c r="C14" s="105"/>
      <c r="D14" s="107"/>
      <c r="E14" s="113"/>
      <c r="F14" s="108"/>
      <c r="G14" s="108"/>
    </row>
    <row r="15" spans="1:7" ht="16.5" customHeight="1" x14ac:dyDescent="0.3">
      <c r="A15" s="105"/>
      <c r="B15" s="114" t="s">
        <v>75</v>
      </c>
      <c r="C15" s="105"/>
      <c r="D15" s="107"/>
      <c r="E15" s="113"/>
      <c r="F15" s="108"/>
      <c r="G15" s="108"/>
    </row>
    <row r="16" spans="1:7" ht="16.5" customHeight="1" x14ac:dyDescent="0.3">
      <c r="A16" s="105"/>
      <c r="B16" s="114" t="s">
        <v>76</v>
      </c>
      <c r="C16" s="105"/>
      <c r="D16" s="107"/>
      <c r="E16" s="113"/>
      <c r="F16" s="108"/>
      <c r="G16" s="108"/>
    </row>
    <row r="17" spans="1:7" ht="16.5" customHeight="1" x14ac:dyDescent="0.3">
      <c r="A17" s="105"/>
      <c r="B17" s="115"/>
      <c r="C17" s="105"/>
      <c r="D17" s="107"/>
      <c r="E17" s="113"/>
      <c r="F17" s="108"/>
      <c r="G17" s="108"/>
    </row>
    <row r="18" spans="1:7" x14ac:dyDescent="0.3">
      <c r="A18" s="105"/>
      <c r="B18" s="116"/>
      <c r="C18" s="105"/>
      <c r="D18" s="107"/>
      <c r="E18" s="113"/>
      <c r="F18" s="108"/>
      <c r="G18" s="108"/>
    </row>
    <row r="19" spans="1:7" x14ac:dyDescent="0.3">
      <c r="A19" s="152"/>
      <c r="B19" s="153"/>
      <c r="C19" s="152"/>
      <c r="D19" s="154"/>
      <c r="E19" s="155"/>
      <c r="F19" s="156"/>
      <c r="G19" s="156"/>
    </row>
    <row r="20" spans="1:7" ht="14.25" customHeight="1" x14ac:dyDescent="0.3">
      <c r="A20" s="152"/>
      <c r="B20" s="157"/>
      <c r="C20" s="152"/>
      <c r="D20" s="154"/>
      <c r="E20" s="155"/>
      <c r="F20" s="156"/>
      <c r="G20" s="156"/>
    </row>
    <row r="21" spans="1:7" x14ac:dyDescent="0.3">
      <c r="A21" s="185"/>
      <c r="B21" s="213"/>
      <c r="C21" s="185"/>
      <c r="D21" s="187"/>
      <c r="E21" s="183"/>
      <c r="F21" s="184"/>
      <c r="G21" s="184"/>
    </row>
    <row r="22" spans="1:7" x14ac:dyDescent="0.3">
      <c r="A22" s="185"/>
      <c r="B22" s="214"/>
      <c r="C22" s="185"/>
      <c r="D22" s="187"/>
      <c r="E22" s="183"/>
      <c r="F22" s="184"/>
      <c r="G22" s="184"/>
    </row>
    <row r="23" spans="1:7" ht="14.25" customHeight="1" x14ac:dyDescent="0.3">
      <c r="A23" s="215"/>
      <c r="B23" s="216"/>
      <c r="C23" s="185"/>
      <c r="D23" s="187"/>
      <c r="E23" s="183"/>
      <c r="F23" s="184"/>
      <c r="G23" s="184"/>
    </row>
    <row r="24" spans="1:7" ht="14.25" customHeight="1" x14ac:dyDescent="0.3">
      <c r="A24" s="215"/>
      <c r="B24" s="216"/>
      <c r="C24" s="185"/>
      <c r="D24" s="187"/>
      <c r="E24" s="183"/>
      <c r="F24" s="184"/>
      <c r="G24" s="184"/>
    </row>
    <row r="25" spans="1:7" ht="14.25" customHeight="1" x14ac:dyDescent="0.3">
      <c r="A25" s="215"/>
      <c r="B25" s="217"/>
      <c r="C25" s="185"/>
      <c r="D25" s="187"/>
      <c r="E25" s="183"/>
      <c r="F25" s="184"/>
      <c r="G25" s="184"/>
    </row>
    <row r="26" spans="1:7" ht="14.25" customHeight="1" x14ac:dyDescent="0.3">
      <c r="A26" s="215"/>
      <c r="B26" s="217"/>
      <c r="C26" s="185"/>
      <c r="D26" s="187"/>
      <c r="E26" s="183"/>
      <c r="F26" s="184"/>
      <c r="G26" s="184"/>
    </row>
    <row r="27" spans="1:7" ht="14.25" customHeight="1" x14ac:dyDescent="0.3">
      <c r="A27" s="215"/>
      <c r="B27" s="218"/>
      <c r="C27" s="185"/>
      <c r="D27" s="187"/>
      <c r="E27" s="183"/>
      <c r="F27" s="184"/>
      <c r="G27" s="184"/>
    </row>
    <row r="28" spans="1:7" x14ac:dyDescent="0.3">
      <c r="A28" s="215"/>
      <c r="B28" s="218"/>
      <c r="C28" s="185"/>
      <c r="D28" s="187"/>
      <c r="E28" s="183"/>
      <c r="F28" s="184"/>
      <c r="G28" s="184"/>
    </row>
    <row r="29" spans="1:7" x14ac:dyDescent="0.3">
      <c r="A29" s="215"/>
      <c r="B29" s="218"/>
      <c r="C29" s="185"/>
      <c r="D29" s="187"/>
      <c r="E29" s="183"/>
      <c r="F29" s="184"/>
      <c r="G29" s="184"/>
    </row>
    <row r="30" spans="1:7" x14ac:dyDescent="0.3">
      <c r="A30" s="215"/>
      <c r="B30" s="216"/>
      <c r="C30" s="185"/>
      <c r="D30" s="187"/>
      <c r="E30" s="183"/>
      <c r="F30" s="184"/>
      <c r="G30" s="184"/>
    </row>
    <row r="31" spans="1:7" x14ac:dyDescent="0.3">
      <c r="A31" s="215"/>
      <c r="B31" s="218"/>
      <c r="C31" s="185"/>
      <c r="D31" s="187"/>
      <c r="E31" s="183"/>
      <c r="F31" s="184"/>
      <c r="G31" s="184"/>
    </row>
    <row r="32" spans="1:7" x14ac:dyDescent="0.3">
      <c r="A32" s="215"/>
      <c r="B32" s="218"/>
      <c r="C32" s="185"/>
      <c r="D32" s="187"/>
      <c r="E32" s="183"/>
      <c r="F32" s="184"/>
      <c r="G32" s="184"/>
    </row>
    <row r="33" spans="1:7" x14ac:dyDescent="0.3">
      <c r="A33" s="215"/>
      <c r="B33" s="217"/>
      <c r="C33" s="185"/>
      <c r="D33" s="187"/>
      <c r="E33" s="183"/>
      <c r="F33" s="184"/>
      <c r="G33" s="184"/>
    </row>
    <row r="34" spans="1:7" x14ac:dyDescent="0.3">
      <c r="A34" s="215"/>
      <c r="B34" s="219"/>
      <c r="C34" s="185"/>
      <c r="D34" s="187"/>
      <c r="E34" s="183"/>
      <c r="F34" s="184"/>
      <c r="G34" s="184"/>
    </row>
    <row r="35" spans="1:7" x14ac:dyDescent="0.3">
      <c r="A35" s="184"/>
      <c r="B35" s="217"/>
      <c r="C35" s="187"/>
      <c r="D35" s="187"/>
      <c r="E35" s="183"/>
      <c r="F35" s="184"/>
      <c r="G35" s="184"/>
    </row>
    <row r="36" spans="1:7" x14ac:dyDescent="0.3">
      <c r="A36" s="184"/>
      <c r="B36" s="218"/>
      <c r="C36" s="184"/>
      <c r="D36" s="184"/>
      <c r="E36" s="184"/>
      <c r="F36" s="184"/>
      <c r="G36" s="184"/>
    </row>
    <row r="37" spans="1:7" x14ac:dyDescent="0.3">
      <c r="A37" s="184"/>
      <c r="B37" s="218"/>
      <c r="C37" s="184"/>
      <c r="D37" s="184"/>
      <c r="E37" s="184"/>
      <c r="F37" s="184"/>
      <c r="G37" s="184"/>
    </row>
  </sheetData>
  <sheetProtection algorithmName="SHA-512" hashValue="KE3lJqg0xeenRR7e9gnGXn6SF0spG1g99onnFI6dLmf/EbnwJUVemhYB6iU45tQQh3Hg/bBu2JFsdeHEphWIPg==" saltValue="zbT73gK05OG/aspRsE2BQQ==" spinCount="100000" sheet="1" objects="1" selectLockedCells="1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A58"/>
  <sheetViews>
    <sheetView showGridLines="0" showRowColHeaders="0" zoomScaleNormal="100" workbookViewId="0">
      <selection activeCell="B8" sqref="B8"/>
    </sheetView>
  </sheetViews>
  <sheetFormatPr defaultRowHeight="16.5" x14ac:dyDescent="0.3"/>
  <cols>
    <col min="1" max="1" width="3.42578125" style="38" customWidth="1"/>
    <col min="2" max="2" width="37.28515625" style="41" customWidth="1"/>
    <col min="3" max="3" width="14" style="38" customWidth="1"/>
    <col min="4" max="4" width="3.85546875" style="38" customWidth="1"/>
    <col min="5" max="5" width="6.7109375" style="38" customWidth="1"/>
    <col min="6" max="6" width="34.5703125" style="38" customWidth="1"/>
    <col min="7" max="7" width="9.140625" style="38"/>
    <col min="8" max="8" width="17.85546875" style="38" customWidth="1"/>
    <col min="9" max="9" width="11.42578125" style="38" customWidth="1"/>
    <col min="10" max="10" width="6.7109375" style="38" customWidth="1"/>
    <col min="11" max="11" width="13.28515625" style="38" customWidth="1"/>
    <col min="12" max="16384" width="9.140625" style="38"/>
  </cols>
  <sheetData>
    <row r="1" spans="1:23" x14ac:dyDescent="0.3">
      <c r="A1" s="39"/>
      <c r="B1" s="40"/>
      <c r="C1" s="39"/>
      <c r="D1" s="39"/>
      <c r="E1" s="39"/>
      <c r="F1" s="39"/>
      <c r="G1" s="39"/>
      <c r="H1" s="39"/>
      <c r="I1" s="39"/>
      <c r="J1" s="39"/>
      <c r="K1" s="39"/>
    </row>
    <row r="2" spans="1:23" x14ac:dyDescent="0.3">
      <c r="A2" s="39"/>
      <c r="B2" s="40"/>
      <c r="C2" s="39"/>
      <c r="D2" s="39"/>
      <c r="E2" s="39"/>
      <c r="F2" s="39"/>
      <c r="G2" s="39"/>
      <c r="H2" s="39"/>
      <c r="I2" s="39"/>
      <c r="J2" s="39"/>
      <c r="K2" s="39"/>
    </row>
    <row r="3" spans="1:23" x14ac:dyDescent="0.3">
      <c r="A3" s="39"/>
      <c r="B3" s="40"/>
      <c r="C3" s="39"/>
      <c r="D3" s="39"/>
      <c r="E3" s="39"/>
      <c r="F3" s="39"/>
      <c r="G3" s="39"/>
      <c r="H3" s="39"/>
      <c r="I3" s="39"/>
      <c r="J3" s="39"/>
      <c r="K3" s="39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</row>
    <row r="4" spans="1:23" x14ac:dyDescent="0.3">
      <c r="A4" s="39"/>
      <c r="B4" s="40"/>
      <c r="C4" s="39"/>
      <c r="D4" s="39"/>
      <c r="E4" s="39"/>
      <c r="F4" s="39"/>
      <c r="G4" s="39"/>
      <c r="H4" s="39"/>
      <c r="I4" s="39"/>
      <c r="J4" s="39"/>
      <c r="K4" s="39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</row>
    <row r="5" spans="1:23" x14ac:dyDescent="0.3">
      <c r="A5" s="39"/>
      <c r="B5" s="40"/>
      <c r="C5" s="39"/>
      <c r="D5" s="39"/>
      <c r="E5" s="39"/>
      <c r="F5" s="39"/>
      <c r="G5" s="39"/>
      <c r="H5" s="39"/>
      <c r="I5" s="39"/>
      <c r="J5" s="39"/>
      <c r="K5" s="39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</row>
    <row r="6" spans="1:23" x14ac:dyDescent="0.3">
      <c r="A6" s="163"/>
      <c r="B6" s="164"/>
      <c r="C6" s="165"/>
      <c r="D6" s="11"/>
      <c r="E6" s="11"/>
      <c r="F6" s="67"/>
      <c r="G6" s="67"/>
      <c r="H6" s="67"/>
      <c r="I6" s="11"/>
      <c r="J6" s="11"/>
      <c r="K6" s="11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</row>
    <row r="7" spans="1:23" x14ac:dyDescent="0.3">
      <c r="A7" s="166"/>
      <c r="B7" s="167" t="s">
        <v>71</v>
      </c>
      <c r="C7" s="168"/>
      <c r="D7" s="66"/>
      <c r="E7" s="69" t="s">
        <v>30</v>
      </c>
      <c r="F7" s="11"/>
      <c r="G7" s="66"/>
      <c r="H7" s="70"/>
      <c r="I7" s="11"/>
      <c r="J7" s="11"/>
      <c r="K7" s="11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</row>
    <row r="8" spans="1:23" x14ac:dyDescent="0.3">
      <c r="A8" s="166"/>
      <c r="B8" s="169">
        <v>1235</v>
      </c>
      <c r="C8" s="168"/>
      <c r="D8" s="66"/>
      <c r="E8" s="66"/>
      <c r="F8" s="11"/>
      <c r="G8" s="66"/>
      <c r="H8" s="11"/>
      <c r="I8" s="11"/>
      <c r="J8" s="11"/>
      <c r="K8" s="11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</row>
    <row r="9" spans="1:23" ht="14.25" customHeight="1" x14ac:dyDescent="0.3">
      <c r="A9" s="166"/>
      <c r="B9" s="170"/>
      <c r="C9" s="168"/>
      <c r="D9" s="66"/>
      <c r="E9" s="66"/>
      <c r="F9" s="66"/>
      <c r="G9" s="66"/>
      <c r="H9" s="66" t="str">
        <f>IF(I8&gt;12,"Diminua o nome","")</f>
        <v/>
      </c>
      <c r="I9" s="11"/>
      <c r="J9" s="11"/>
      <c r="K9" s="11"/>
      <c r="L9" s="86"/>
      <c r="M9" s="86" t="str">
        <f>"DR-"&amp;B8&amp;"-"&amp;B23</f>
        <v>DR-1235-R0</v>
      </c>
      <c r="N9" s="86"/>
      <c r="O9" s="86"/>
      <c r="P9" s="86"/>
      <c r="Q9" s="86"/>
      <c r="R9" s="86"/>
      <c r="S9" s="86"/>
      <c r="T9" s="86"/>
      <c r="U9" s="86"/>
      <c r="V9" s="86"/>
      <c r="W9" s="86"/>
    </row>
    <row r="10" spans="1:23" x14ac:dyDescent="0.3">
      <c r="A10" s="166"/>
      <c r="B10" s="167" t="s">
        <v>16</v>
      </c>
      <c r="C10" s="168"/>
      <c r="D10" s="66"/>
      <c r="E10" s="66"/>
      <c r="F10" s="11"/>
      <c r="G10" s="66"/>
      <c r="H10" s="11"/>
      <c r="I10" s="11"/>
      <c r="J10" s="11"/>
      <c r="K10" s="11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</row>
    <row r="11" spans="1:23" x14ac:dyDescent="0.3">
      <c r="A11" s="166"/>
      <c r="B11" s="171" t="s">
        <v>17</v>
      </c>
      <c r="C11" s="168"/>
      <c r="D11" s="66"/>
      <c r="E11" s="66"/>
      <c r="F11" s="11"/>
      <c r="G11" s="66"/>
      <c r="H11" s="11"/>
      <c r="I11" s="11"/>
      <c r="J11" s="11"/>
      <c r="K11" s="11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spans="1:23" ht="14.25" customHeight="1" x14ac:dyDescent="0.3">
      <c r="A12" s="166"/>
      <c r="B12" s="172" t="str">
        <f>IF(LEN(B11)&gt;60,"Reduza o número de caracteres!"," ")</f>
        <v xml:space="preserve"> </v>
      </c>
      <c r="C12" s="168"/>
      <c r="D12" s="66"/>
      <c r="E12" s="11"/>
      <c r="F12" s="11"/>
      <c r="G12" s="11"/>
      <c r="H12" s="11"/>
      <c r="I12" s="11"/>
      <c r="J12" s="11"/>
      <c r="K12" s="11"/>
      <c r="L12" s="86"/>
      <c r="M12" s="86" t="s">
        <v>49</v>
      </c>
      <c r="N12" s="86"/>
      <c r="O12" s="86"/>
      <c r="P12" s="86"/>
      <c r="Q12" s="86"/>
      <c r="R12" s="86"/>
      <c r="S12" s="86"/>
      <c r="T12" s="86"/>
      <c r="U12" s="86"/>
      <c r="V12" s="86"/>
      <c r="W12" s="86"/>
    </row>
    <row r="13" spans="1:23" ht="17.25" customHeight="1" x14ac:dyDescent="0.3">
      <c r="A13" s="166"/>
      <c r="B13" s="173" t="s">
        <v>11</v>
      </c>
      <c r="C13" s="168"/>
      <c r="D13" s="66"/>
      <c r="E13" s="11"/>
      <c r="F13" s="68"/>
      <c r="G13" s="11"/>
      <c r="H13" s="11"/>
      <c r="I13" s="11"/>
      <c r="J13" s="11"/>
      <c r="K13" s="11"/>
      <c r="L13" s="86"/>
      <c r="M13" s="86" t="s">
        <v>50</v>
      </c>
      <c r="N13" s="86"/>
      <c r="O13" s="86"/>
      <c r="P13" s="86"/>
      <c r="Q13" s="86"/>
      <c r="R13" s="86"/>
      <c r="S13" s="86"/>
      <c r="T13" s="86"/>
      <c r="U13" s="86"/>
      <c r="V13" s="86"/>
      <c r="W13" s="86"/>
    </row>
    <row r="14" spans="1:23" x14ac:dyDescent="0.3">
      <c r="A14" s="166"/>
      <c r="B14" s="174" t="s">
        <v>18</v>
      </c>
      <c r="C14" s="168"/>
      <c r="D14" s="66"/>
      <c r="E14" s="11"/>
      <c r="F14" s="11"/>
      <c r="G14" s="11"/>
      <c r="H14" s="11"/>
      <c r="I14" s="11"/>
      <c r="J14" s="11"/>
      <c r="K14" s="11"/>
      <c r="L14" s="86"/>
      <c r="M14" s="86" t="s">
        <v>51</v>
      </c>
      <c r="N14" s="86"/>
      <c r="O14" s="86"/>
      <c r="P14" s="86"/>
      <c r="Q14" s="86"/>
      <c r="R14" s="86"/>
      <c r="S14" s="86"/>
      <c r="T14" s="86"/>
      <c r="U14" s="86"/>
      <c r="V14" s="86"/>
      <c r="W14" s="86"/>
    </row>
    <row r="15" spans="1:23" ht="14.25" customHeight="1" x14ac:dyDescent="0.3">
      <c r="A15" s="166"/>
      <c r="B15" s="172" t="str">
        <f>IF(LEN(B14)&gt;23,"Reduza o número de caracteres!"," ")</f>
        <v xml:space="preserve"> </v>
      </c>
      <c r="C15" s="168"/>
      <c r="D15" s="66"/>
      <c r="E15" s="11"/>
      <c r="F15" s="11"/>
      <c r="G15" s="11"/>
      <c r="H15" s="11"/>
      <c r="I15" s="11"/>
      <c r="J15" s="11"/>
      <c r="K15" s="11"/>
      <c r="L15" s="86"/>
      <c r="M15" s="86" t="s">
        <v>52</v>
      </c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spans="1:23" x14ac:dyDescent="0.3">
      <c r="A16" s="166"/>
      <c r="B16" s="173" t="s">
        <v>13</v>
      </c>
      <c r="C16" s="168"/>
      <c r="D16" s="66"/>
      <c r="E16" s="11"/>
      <c r="F16" s="11"/>
      <c r="G16" s="11"/>
      <c r="H16" s="11"/>
      <c r="I16" s="11"/>
      <c r="J16" s="11"/>
      <c r="K16" s="11"/>
      <c r="L16" s="86"/>
      <c r="M16" s="86" t="s">
        <v>53</v>
      </c>
      <c r="N16" s="86"/>
      <c r="O16" s="86"/>
      <c r="P16" s="86"/>
      <c r="Q16" s="86"/>
      <c r="R16" s="86"/>
      <c r="S16" s="86"/>
      <c r="T16" s="86"/>
      <c r="U16" s="86"/>
      <c r="V16" s="86"/>
      <c r="W16" s="86"/>
    </row>
    <row r="17" spans="1:27" x14ac:dyDescent="0.3">
      <c r="A17" s="166"/>
      <c r="B17" s="174" t="s">
        <v>19</v>
      </c>
      <c r="C17" s="168"/>
      <c r="D17" s="66"/>
      <c r="E17" s="11"/>
      <c r="F17" s="11"/>
      <c r="G17" s="11"/>
      <c r="H17" s="11"/>
      <c r="I17" s="11"/>
      <c r="J17" s="11"/>
      <c r="K17" s="11"/>
      <c r="L17" s="86"/>
      <c r="M17" s="86" t="s">
        <v>54</v>
      </c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spans="1:27" ht="14.25" customHeight="1" x14ac:dyDescent="0.3">
      <c r="A18" s="166"/>
      <c r="B18" s="172" t="str">
        <f>IF(LEN(B17)&gt;30,"Reduza o número de caracteres!"," ")</f>
        <v xml:space="preserve"> </v>
      </c>
      <c r="C18" s="168"/>
      <c r="D18" s="66"/>
      <c r="E18" s="11"/>
      <c r="F18" s="11"/>
      <c r="G18" s="11"/>
      <c r="H18" s="11"/>
      <c r="I18" s="11"/>
      <c r="J18" s="11"/>
      <c r="K18" s="11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</row>
    <row r="19" spans="1:27" x14ac:dyDescent="0.3">
      <c r="A19" s="166"/>
      <c r="B19" s="173" t="s">
        <v>12</v>
      </c>
      <c r="C19" s="168"/>
      <c r="D19" s="66"/>
      <c r="E19" s="11"/>
      <c r="F19" s="11"/>
      <c r="G19" s="11"/>
      <c r="H19" s="11"/>
      <c r="I19" s="11"/>
      <c r="J19" s="11"/>
      <c r="K19" s="11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spans="1:27" x14ac:dyDescent="0.3">
      <c r="A20" s="166"/>
      <c r="B20" s="175">
        <v>43348</v>
      </c>
      <c r="C20" s="168"/>
      <c r="D20" s="66"/>
      <c r="E20" s="11"/>
      <c r="F20" s="11"/>
      <c r="G20" s="11"/>
      <c r="H20" s="11"/>
      <c r="I20" s="11"/>
      <c r="J20" s="11"/>
      <c r="K20" s="11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</row>
    <row r="21" spans="1:27" ht="14.25" customHeight="1" x14ac:dyDescent="0.3">
      <c r="A21" s="166"/>
      <c r="B21" s="172"/>
      <c r="C21" s="168"/>
      <c r="D21" s="66"/>
      <c r="E21" s="11"/>
      <c r="F21" s="11"/>
      <c r="G21" s="11"/>
      <c r="H21" s="11"/>
      <c r="I21" s="11"/>
      <c r="J21" s="11"/>
      <c r="K21" s="11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spans="1:27" x14ac:dyDescent="0.3">
      <c r="A22" s="166"/>
      <c r="B22" s="176" t="s">
        <v>48</v>
      </c>
      <c r="C22" s="168"/>
      <c r="D22" s="66"/>
      <c r="E22" s="11"/>
      <c r="F22" s="11"/>
      <c r="G22" s="11"/>
      <c r="H22" s="11"/>
      <c r="I22" s="11"/>
      <c r="J22" s="11"/>
      <c r="K22" s="11"/>
      <c r="L22" s="86"/>
      <c r="M22" s="86"/>
      <c r="N22" s="86"/>
      <c r="O22" s="86"/>
      <c r="P22" s="86"/>
      <c r="Q22" s="86"/>
      <c r="R22" s="86" t="s">
        <v>43</v>
      </c>
      <c r="S22" s="86"/>
      <c r="T22" s="86"/>
      <c r="U22" s="86"/>
      <c r="V22" s="86"/>
      <c r="W22" s="86"/>
    </row>
    <row r="23" spans="1:27" x14ac:dyDescent="0.3">
      <c r="A23" s="166"/>
      <c r="B23" s="174" t="s">
        <v>49</v>
      </c>
      <c r="C23" s="168"/>
      <c r="D23" s="66"/>
      <c r="E23" s="11"/>
      <c r="F23" s="11"/>
      <c r="G23" s="11"/>
      <c r="H23" s="11"/>
      <c r="I23" s="11"/>
      <c r="J23" s="11"/>
      <c r="K23" s="11"/>
      <c r="L23" s="86"/>
      <c r="M23" s="86"/>
      <c r="N23" s="86"/>
      <c r="O23" s="86"/>
      <c r="P23" s="86"/>
      <c r="Q23" s="86"/>
      <c r="R23" s="86" t="s">
        <v>44</v>
      </c>
      <c r="S23" s="86"/>
      <c r="T23" s="86"/>
      <c r="U23" s="86"/>
      <c r="V23" s="86"/>
      <c r="W23" s="86"/>
    </row>
    <row r="24" spans="1:27" ht="14.25" customHeight="1" x14ac:dyDescent="0.3">
      <c r="A24" s="166"/>
      <c r="B24" s="172"/>
      <c r="C24" s="168"/>
      <c r="D24" s="66"/>
      <c r="E24" s="11"/>
      <c r="F24" s="11"/>
      <c r="G24" s="11"/>
      <c r="H24" s="11"/>
      <c r="I24" s="11"/>
      <c r="J24" s="11"/>
      <c r="K24" s="11"/>
      <c r="L24" s="86"/>
      <c r="M24" s="86"/>
      <c r="N24" s="86"/>
      <c r="O24" s="86"/>
      <c r="P24" s="86"/>
      <c r="Q24" s="86"/>
      <c r="R24" s="86" t="s">
        <v>45</v>
      </c>
      <c r="S24" s="86"/>
      <c r="T24" s="86"/>
      <c r="U24" s="86"/>
      <c r="V24" s="86"/>
      <c r="W24" s="86"/>
    </row>
    <row r="25" spans="1:27" x14ac:dyDescent="0.3">
      <c r="A25" s="166"/>
      <c r="B25" s="177" t="s">
        <v>59</v>
      </c>
      <c r="C25" s="178"/>
      <c r="D25" s="66"/>
      <c r="E25" s="11"/>
      <c r="F25" s="11"/>
      <c r="G25" s="11"/>
      <c r="H25" s="11"/>
      <c r="I25" s="11"/>
      <c r="J25" s="11"/>
      <c r="K25" s="11"/>
      <c r="L25" s="86"/>
      <c r="M25" s="86"/>
      <c r="N25" s="86"/>
      <c r="O25" s="86"/>
      <c r="P25" s="86"/>
      <c r="Q25" s="86"/>
      <c r="R25" s="86" t="s">
        <v>46</v>
      </c>
      <c r="S25" s="86"/>
      <c r="T25" s="86"/>
      <c r="U25" s="86"/>
      <c r="V25" s="86"/>
      <c r="W25" s="86"/>
    </row>
    <row r="26" spans="1:27" x14ac:dyDescent="0.3">
      <c r="A26" s="166"/>
      <c r="B26" s="179" t="s">
        <v>77</v>
      </c>
      <c r="C26" s="178"/>
      <c r="D26" s="66"/>
      <c r="E26" s="11"/>
      <c r="F26" s="11"/>
      <c r="G26" s="11"/>
      <c r="H26" s="11"/>
      <c r="I26" s="11"/>
      <c r="J26" s="11"/>
      <c r="K26" s="11"/>
      <c r="L26" s="86"/>
      <c r="M26" s="86"/>
      <c r="N26" s="86"/>
      <c r="O26" s="86"/>
      <c r="P26" s="86"/>
      <c r="Q26" s="86"/>
      <c r="R26" s="86" t="s">
        <v>47</v>
      </c>
      <c r="S26" s="86"/>
      <c r="T26" s="86"/>
      <c r="U26" s="86"/>
      <c r="V26" s="86"/>
      <c r="W26" s="86"/>
    </row>
    <row r="27" spans="1:27" x14ac:dyDescent="0.3">
      <c r="A27" s="166"/>
      <c r="B27" s="180"/>
      <c r="C27" s="178"/>
      <c r="D27" s="66"/>
      <c r="E27" s="11"/>
      <c r="F27" s="11"/>
      <c r="G27" s="11"/>
      <c r="H27" s="11"/>
      <c r="I27" s="11"/>
      <c r="J27" s="11"/>
      <c r="K27" s="11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</row>
    <row r="28" spans="1:27" hidden="1" x14ac:dyDescent="0.3">
      <c r="A28" s="86"/>
      <c r="B28" s="126" t="s">
        <v>60</v>
      </c>
      <c r="C28" s="86"/>
      <c r="D28" s="66"/>
      <c r="E28" s="11"/>
      <c r="F28" s="11"/>
      <c r="G28" s="11"/>
      <c r="H28" s="11"/>
      <c r="I28" s="11"/>
      <c r="J28" s="11"/>
      <c r="K28" s="11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</row>
    <row r="29" spans="1:27" hidden="1" x14ac:dyDescent="0.3">
      <c r="A29" s="86"/>
      <c r="B29" s="41" t="e">
        <f>#REF!</f>
        <v>#REF!</v>
      </c>
      <c r="C29" s="86"/>
      <c r="D29" s="125"/>
      <c r="E29" s="125"/>
      <c r="F29" s="66"/>
      <c r="G29" s="66"/>
      <c r="H29" s="66"/>
      <c r="I29" s="66"/>
      <c r="J29" s="66"/>
      <c r="K29" s="6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</row>
    <row r="30" spans="1:27" hidden="1" x14ac:dyDescent="0.3">
      <c r="A30" s="73"/>
      <c r="B30" s="119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</row>
    <row r="31" spans="1:27" hidden="1" x14ac:dyDescent="0.3">
      <c r="A31" s="73"/>
      <c r="B31" s="119"/>
      <c r="C31" s="86"/>
      <c r="D31" s="86"/>
      <c r="E31" s="86"/>
      <c r="F31" s="127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</row>
    <row r="32" spans="1:27" hidden="1" x14ac:dyDescent="0.3">
      <c r="A32" s="124"/>
      <c r="B32" s="119"/>
      <c r="C32" s="86"/>
      <c r="D32" s="86"/>
      <c r="E32" s="86"/>
      <c r="F32" s="127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</row>
    <row r="33" spans="1:27" hidden="1" x14ac:dyDescent="0.3">
      <c r="A33" s="124"/>
      <c r="B33" s="119" t="str">
        <f>IFERROR(IF(B29=B34,"","Senha Inválida!"),"Digite a senha")</f>
        <v>Digite a senha</v>
      </c>
      <c r="C33" s="86"/>
      <c r="D33" s="86"/>
      <c r="E33" s="86"/>
      <c r="F33" s="127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</row>
    <row r="34" spans="1:27" hidden="1" x14ac:dyDescent="0.3">
      <c r="A34" s="124"/>
      <c r="B34" s="149" t="str">
        <f>IFERROR(VLOOKUP(#REF!,#REF!,3,FALSE),"")</f>
        <v/>
      </c>
      <c r="C34" s="86"/>
      <c r="D34" s="86"/>
      <c r="E34" s="86"/>
      <c r="F34" s="127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</row>
    <row r="35" spans="1:27" hidden="1" x14ac:dyDescent="0.3">
      <c r="A35" s="124"/>
      <c r="B35" s="121"/>
      <c r="C35" s="86"/>
      <c r="D35" s="86"/>
      <c r="E35" s="86"/>
      <c r="F35" s="12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</row>
    <row r="36" spans="1:27" hidden="1" x14ac:dyDescent="0.3">
      <c r="A36" s="73"/>
      <c r="B36" s="121">
        <f>B8+1</f>
        <v>1236</v>
      </c>
      <c r="C36" s="86">
        <f>IF((IFERROR(B36,0))=0,0,1)</f>
        <v>1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</row>
    <row r="37" spans="1:27" hidden="1" x14ac:dyDescent="0.3">
      <c r="A37" s="73"/>
      <c r="B37" s="120" t="str">
        <f>MID(B8,1,1)</f>
        <v>1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</row>
    <row r="38" spans="1:27" hidden="1" x14ac:dyDescent="0.3">
      <c r="A38" s="73"/>
      <c r="B38" s="120" t="str">
        <f>MID(B8,2,1)</f>
        <v>2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</row>
    <row r="39" spans="1:27" hidden="1" x14ac:dyDescent="0.3">
      <c r="A39" s="73"/>
      <c r="B39" s="120" t="str">
        <f>MID(B8,3,1)</f>
        <v>3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</row>
    <row r="40" spans="1:27" hidden="1" x14ac:dyDescent="0.3">
      <c r="A40" s="73"/>
      <c r="B40" s="120" t="str">
        <f>MID(B8,4,1)</f>
        <v>5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</row>
    <row r="41" spans="1:27" hidden="1" x14ac:dyDescent="0.3">
      <c r="A41" s="73"/>
      <c r="B41" s="120" t="str">
        <f>MID(B8,5,1)</f>
        <v/>
      </c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</row>
    <row r="42" spans="1:27" hidden="1" x14ac:dyDescent="0.3">
      <c r="A42" s="73"/>
      <c r="B42" s="120" t="str">
        <f>B37&amp;B38&amp;B39&amp;B40&amp;B41</f>
        <v>1235</v>
      </c>
      <c r="C42" s="86">
        <f>IFERROR(IF(B29=B34,1,0),0)</f>
        <v>0</v>
      </c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</row>
    <row r="43" spans="1:27" ht="93" hidden="1" customHeight="1" x14ac:dyDescent="2.5499999999999998">
      <c r="A43" s="73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122" t="s">
        <v>55</v>
      </c>
      <c r="Q43" s="86">
        <f>IF(C52=10,2,1)</f>
        <v>1</v>
      </c>
      <c r="R43" s="86"/>
      <c r="S43" s="86"/>
      <c r="T43" s="86"/>
      <c r="U43" s="86"/>
      <c r="V43" s="86"/>
      <c r="W43" s="86"/>
      <c r="X43" s="86"/>
      <c r="Y43" s="86"/>
      <c r="Z43" s="86"/>
      <c r="AA43" s="86"/>
    </row>
    <row r="44" spans="1:27" x14ac:dyDescent="0.3">
      <c r="A44" s="73"/>
      <c r="B44" s="119" t="str">
        <f>IF(AND(B37=B38,B37=B39,B37=B40,B37=B41),"Errado","Certo")</f>
        <v>Certo</v>
      </c>
      <c r="C44" s="86">
        <f>IF(B44="Errado",0,1)</f>
        <v>1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</row>
    <row r="45" spans="1:27" x14ac:dyDescent="0.3">
      <c r="A45" s="73"/>
      <c r="B45" s="119" t="str">
        <f>IF(AND(B37=B38,B37=B39,B37=B40),"Errado","Certo")</f>
        <v>Certo</v>
      </c>
      <c r="C45" s="86">
        <f t="shared" ref="C45:C47" si="0">IF(B45="Errado",0,1)</f>
        <v>1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</row>
    <row r="46" spans="1:27" x14ac:dyDescent="0.3">
      <c r="A46" s="73"/>
      <c r="B46" s="119" t="str">
        <f>IF(B8&gt;999,"Certo","Errado")</f>
        <v>Certo</v>
      </c>
      <c r="C46" s="86">
        <f t="shared" si="0"/>
        <v>1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</row>
    <row r="47" spans="1:27" x14ac:dyDescent="0.3">
      <c r="A47" s="73"/>
      <c r="B47" s="119" t="str">
        <f>IF(B8&lt;99999,"Certo","Errado")</f>
        <v>Certo</v>
      </c>
      <c r="C47" s="86">
        <f t="shared" si="0"/>
        <v>1</v>
      </c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</row>
    <row r="48" spans="1:27" x14ac:dyDescent="0.3">
      <c r="A48" s="73"/>
      <c r="B48" s="119">
        <v>1234</v>
      </c>
      <c r="C48" s="86">
        <f>IF($B$8=B48,0,1)</f>
        <v>1</v>
      </c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</row>
    <row r="49" spans="1:27" x14ac:dyDescent="0.3">
      <c r="A49" s="73"/>
      <c r="B49" s="119">
        <v>12345</v>
      </c>
      <c r="C49" s="86">
        <f t="shared" ref="C49" si="1">IF($B$8=B49,0,1)</f>
        <v>1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</row>
    <row r="50" spans="1:27" x14ac:dyDescent="0.3">
      <c r="A50" s="73"/>
      <c r="B50" s="119" t="s">
        <v>56</v>
      </c>
      <c r="C50" s="86">
        <f>IF(B8&gt;0,1,0)</f>
        <v>1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</row>
    <row r="51" spans="1:27" x14ac:dyDescent="0.3">
      <c r="A51" s="73"/>
      <c r="B51" s="119" t="s">
        <v>57</v>
      </c>
      <c r="C51" s="86">
        <f>IF(B26=0,0,1)</f>
        <v>1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</row>
    <row r="52" spans="1:27" x14ac:dyDescent="0.3">
      <c r="A52" s="73"/>
      <c r="B52" s="119"/>
      <c r="C52" s="86">
        <f>C36+C44+C45+C46+C47+C48+C49+C50+C51+C42</f>
        <v>9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</row>
    <row r="53" spans="1:27" x14ac:dyDescent="0.3">
      <c r="A53" s="73"/>
      <c r="B53" s="119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</row>
    <row r="54" spans="1:27" x14ac:dyDescent="0.3">
      <c r="A54" s="73"/>
      <c r="B54" s="119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</row>
    <row r="55" spans="1:27" ht="297" x14ac:dyDescent="0.3">
      <c r="A55" s="73"/>
      <c r="B55" s="119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123" t="s">
        <v>58</v>
      </c>
      <c r="Q55" s="86" t="str">
        <f>IF(C52=9,"",P55)</f>
        <v/>
      </c>
      <c r="R55" s="86"/>
      <c r="S55" s="86"/>
      <c r="T55" s="86"/>
      <c r="U55" s="86"/>
      <c r="V55" s="86"/>
      <c r="W55" s="86"/>
      <c r="X55" s="86"/>
      <c r="Y55" s="86"/>
      <c r="Z55" s="86"/>
      <c r="AA55" s="86"/>
    </row>
    <row r="56" spans="1:27" x14ac:dyDescent="0.3">
      <c r="B56" s="119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</row>
    <row r="57" spans="1:27" x14ac:dyDescent="0.3">
      <c r="B57" s="119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</row>
    <row r="58" spans="1:27" x14ac:dyDescent="0.3">
      <c r="B58" s="119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</row>
  </sheetData>
  <sheetProtection algorithmName="SHA-512" hashValue="AVWnRh7pH7kHkh/SbIAJNKndc+PBsUXC3Tel+4va7muACDjo4A0BuQ7cC42rsp23TNQBiuPjedeb6RYVSnFlNQ==" saltValue="sMBr5UVVirgSrL5cg3Eujg==" spinCount="100000" sheet="1" objects="1" selectLockedCells="1"/>
  <dataValidations count="1">
    <dataValidation type="list" allowBlank="1" showInputMessage="1" showErrorMessage="1" sqref="B23" xr:uid="{00000000-0002-0000-0300-000000000000}">
      <formula1>$M$12:$M$17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6"/>
  <dimension ref="A1:KN538"/>
  <sheetViews>
    <sheetView showGridLines="0" showRowColHeaders="0" showWhiteSpace="0" zoomScale="85" zoomScaleNormal="85" zoomScaleSheetLayoutView="55" zoomScalePageLayoutView="70" workbookViewId="0">
      <selection activeCell="R7" sqref="R7"/>
    </sheetView>
  </sheetViews>
  <sheetFormatPr defaultColWidth="9.140625" defaultRowHeight="16.5" x14ac:dyDescent="0.3"/>
  <cols>
    <col min="1" max="1" width="7.42578125" style="1" customWidth="1"/>
    <col min="2" max="2" width="2.42578125" style="1" customWidth="1"/>
    <col min="3" max="3" width="4.5703125" style="1" customWidth="1"/>
    <col min="4" max="4" width="6.28515625" style="1" customWidth="1"/>
    <col min="5" max="5" width="52.140625" style="1" customWidth="1"/>
    <col min="6" max="6" width="20.140625" style="1" customWidth="1"/>
    <col min="7" max="7" width="17.5703125" style="1" customWidth="1"/>
    <col min="8" max="8" width="2.42578125" style="11" customWidth="1"/>
    <col min="9" max="9" width="2.42578125" style="1" customWidth="1"/>
    <col min="10" max="10" width="10" style="1" customWidth="1"/>
    <col min="11" max="11" width="24.42578125" style="1" customWidth="1"/>
    <col min="12" max="12" width="11.42578125" style="1" customWidth="1"/>
    <col min="13" max="13" width="28.140625" style="1" customWidth="1"/>
    <col min="14" max="14" width="11.42578125" style="1" customWidth="1"/>
    <col min="15" max="17" width="2.42578125" style="1" customWidth="1"/>
    <col min="18" max="18" width="38.85546875" style="1" customWidth="1"/>
    <col min="19" max="19" width="2.42578125" style="1" customWidth="1"/>
    <col min="20" max="20" width="9.140625" style="38" hidden="1" customWidth="1"/>
    <col min="21" max="21" width="18.28515625" style="38" hidden="1" customWidth="1"/>
    <col min="22" max="22" width="18.5703125" style="38" hidden="1" customWidth="1"/>
    <col min="23" max="23" width="16" style="38" hidden="1" customWidth="1"/>
    <col min="24" max="24" width="9.42578125" style="38" hidden="1" customWidth="1"/>
    <col min="25" max="25" width="18.5703125" style="38" hidden="1" customWidth="1"/>
    <col min="26" max="26" width="18.42578125" style="38" hidden="1" customWidth="1"/>
    <col min="27" max="27" width="16" style="38" hidden="1" customWidth="1"/>
    <col min="28" max="29" width="9.140625" style="38" hidden="1" customWidth="1"/>
    <col min="30" max="30" width="9.140625" style="38" customWidth="1"/>
    <col min="31" max="300" width="9.140625" style="38"/>
    <col min="301" max="16384" width="9.140625" style="1"/>
  </cols>
  <sheetData>
    <row r="1" spans="1:33" ht="14.1" customHeight="1" x14ac:dyDescent="0.3">
      <c r="A1" s="4"/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7"/>
      <c r="Q1" s="196"/>
      <c r="R1" s="197"/>
      <c r="S1" s="196"/>
      <c r="T1" s="71"/>
      <c r="U1" s="71"/>
      <c r="V1" s="71"/>
      <c r="W1" s="71"/>
      <c r="X1" s="71"/>
    </row>
    <row r="2" spans="1:33" ht="14.1" customHeight="1" x14ac:dyDescent="0.3">
      <c r="A2" s="8"/>
      <c r="B2" s="9"/>
      <c r="C2" s="9"/>
      <c r="D2" s="9"/>
      <c r="E2" s="9"/>
      <c r="F2" s="9"/>
      <c r="G2" s="6"/>
      <c r="H2" s="6"/>
      <c r="I2" s="6"/>
      <c r="J2" s="47"/>
      <c r="K2" s="6"/>
      <c r="L2" s="6"/>
      <c r="M2" s="6"/>
      <c r="N2" s="6"/>
      <c r="O2" s="7"/>
      <c r="P2" s="10"/>
      <c r="Q2" s="196"/>
      <c r="R2" s="197"/>
      <c r="S2" s="196"/>
      <c r="T2" s="71"/>
      <c r="U2" s="71"/>
      <c r="V2" s="71"/>
      <c r="W2" s="71"/>
      <c r="X2" s="71"/>
    </row>
    <row r="3" spans="1:33" ht="20.25" x14ac:dyDescent="0.3">
      <c r="A3" s="8"/>
      <c r="B3" s="11"/>
      <c r="C3" s="52" t="s">
        <v>0</v>
      </c>
      <c r="D3" s="30"/>
      <c r="E3" s="53"/>
      <c r="F3" s="9"/>
      <c r="G3" s="9"/>
      <c r="I3" s="11"/>
      <c r="J3" s="11"/>
      <c r="K3" s="11"/>
      <c r="L3" s="11"/>
      <c r="M3" s="11"/>
      <c r="N3" s="11"/>
      <c r="O3" s="10"/>
      <c r="P3" s="10"/>
      <c r="Q3" s="198"/>
      <c r="R3" s="199" t="s">
        <v>21</v>
      </c>
      <c r="S3" s="196"/>
      <c r="T3" s="71"/>
      <c r="U3" s="71"/>
      <c r="V3" s="71"/>
      <c r="W3" s="71"/>
      <c r="X3" s="71"/>
    </row>
    <row r="4" spans="1:33" x14ac:dyDescent="0.3">
      <c r="A4" s="8"/>
      <c r="B4" s="11"/>
      <c r="C4" s="31" t="s">
        <v>1</v>
      </c>
      <c r="D4" s="36">
        <f>R7</f>
        <v>20</v>
      </c>
      <c r="E4" s="54" t="s">
        <v>2</v>
      </c>
      <c r="F4" s="9"/>
      <c r="G4" s="9"/>
      <c r="I4" s="11"/>
      <c r="J4" s="11"/>
      <c r="K4" s="11"/>
      <c r="L4" s="11"/>
      <c r="M4" s="11"/>
      <c r="N4" s="11"/>
      <c r="O4" s="10"/>
      <c r="P4" s="10"/>
      <c r="Q4" s="196"/>
      <c r="R4" s="197"/>
      <c r="S4" s="196"/>
      <c r="T4" s="71"/>
      <c r="U4" s="71"/>
      <c r="V4" s="71"/>
      <c r="W4" s="71"/>
      <c r="X4" s="71"/>
    </row>
    <row r="5" spans="1:33" x14ac:dyDescent="0.3">
      <c r="A5" s="8"/>
      <c r="B5" s="11"/>
      <c r="C5" s="32" t="s">
        <v>3</v>
      </c>
      <c r="D5" s="33"/>
      <c r="E5" s="55"/>
      <c r="F5" s="9"/>
      <c r="G5" s="9"/>
      <c r="I5" s="11"/>
      <c r="J5" s="51"/>
      <c r="K5" s="11"/>
      <c r="L5" s="11"/>
      <c r="M5" s="11"/>
      <c r="N5" s="11"/>
      <c r="O5" s="10"/>
      <c r="P5" s="10"/>
      <c r="Q5" s="196"/>
      <c r="R5" s="200"/>
      <c r="S5" s="201"/>
    </row>
    <row r="6" spans="1:33" ht="20.25" x14ac:dyDescent="0.3">
      <c r="A6" s="8"/>
      <c r="B6" s="11"/>
      <c r="C6" s="32"/>
      <c r="D6" s="33"/>
      <c r="E6" s="55"/>
      <c r="F6" s="9"/>
      <c r="G6" s="9"/>
      <c r="I6" s="11"/>
      <c r="J6" s="51"/>
      <c r="K6" s="11"/>
      <c r="L6" s="11"/>
      <c r="M6" s="11"/>
      <c r="N6" s="11"/>
      <c r="O6" s="10"/>
      <c r="P6" s="10"/>
      <c r="Q6" s="196"/>
      <c r="R6" s="202" t="s">
        <v>22</v>
      </c>
      <c r="S6" s="201"/>
    </row>
    <row r="7" spans="1:33" ht="28.5" x14ac:dyDescent="0.3">
      <c r="A7" s="8"/>
      <c r="B7" s="11"/>
      <c r="C7" s="32"/>
      <c r="D7" s="33"/>
      <c r="E7" s="55"/>
      <c r="F7" s="9"/>
      <c r="G7" s="9"/>
      <c r="I7" s="11"/>
      <c r="J7" s="51"/>
      <c r="K7" s="11"/>
      <c r="L7" s="11"/>
      <c r="M7" s="11"/>
      <c r="N7" s="11"/>
      <c r="O7" s="10"/>
      <c r="P7" s="10"/>
      <c r="Q7" s="196"/>
      <c r="R7" s="209">
        <v>20</v>
      </c>
      <c r="S7" s="201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33" ht="18" x14ac:dyDescent="0.3">
      <c r="A8" s="8"/>
      <c r="B8" s="11"/>
      <c r="C8" s="32"/>
      <c r="D8" s="33"/>
      <c r="E8" s="55"/>
      <c r="F8" s="9"/>
      <c r="G8" s="9"/>
      <c r="I8" s="11"/>
      <c r="J8" s="51"/>
      <c r="K8" s="11"/>
      <c r="L8" s="11"/>
      <c r="M8" s="11"/>
      <c r="N8" s="11"/>
      <c r="O8" s="10"/>
      <c r="P8" s="10"/>
      <c r="Q8" s="196"/>
      <c r="R8" s="203"/>
      <c r="S8" s="201"/>
      <c r="T8" s="86"/>
      <c r="U8" s="86"/>
      <c r="V8" s="86"/>
      <c r="W8" s="86"/>
      <c r="X8" s="86"/>
      <c r="Y8" s="86"/>
      <c r="Z8" s="86"/>
      <c r="AA8" s="86"/>
      <c r="AB8" s="86"/>
      <c r="AC8" s="86"/>
      <c r="AD8" s="73"/>
    </row>
    <row r="9" spans="1:33" ht="20.25" x14ac:dyDescent="0.3">
      <c r="A9" s="8"/>
      <c r="B9" s="11"/>
      <c r="C9" s="32"/>
      <c r="D9" s="33"/>
      <c r="E9" s="55"/>
      <c r="F9" s="9"/>
      <c r="G9" s="9"/>
      <c r="I9" s="11"/>
      <c r="J9" s="51"/>
      <c r="K9" s="11"/>
      <c r="L9" s="11"/>
      <c r="M9" s="11"/>
      <c r="N9" s="11"/>
      <c r="O9" s="10"/>
      <c r="P9" s="10"/>
      <c r="Q9" s="196"/>
      <c r="R9" s="204" t="s">
        <v>24</v>
      </c>
      <c r="S9" s="201"/>
      <c r="T9" s="86"/>
      <c r="U9" s="86"/>
      <c r="V9" s="86"/>
      <c r="W9" s="86"/>
      <c r="X9" s="86"/>
      <c r="Y9" s="86"/>
      <c r="Z9" s="86"/>
      <c r="AA9" s="86"/>
      <c r="AB9" s="86"/>
      <c r="AC9" s="86"/>
      <c r="AD9" s="73"/>
    </row>
    <row r="10" spans="1:33" ht="28.5" x14ac:dyDescent="0.4">
      <c r="A10" s="8"/>
      <c r="B10" s="11"/>
      <c r="C10" s="32"/>
      <c r="D10" s="33"/>
      <c r="E10" s="55"/>
      <c r="F10" s="9"/>
      <c r="G10" s="9"/>
      <c r="I10" s="11"/>
      <c r="J10" s="51"/>
      <c r="K10" s="11"/>
      <c r="L10" s="11"/>
      <c r="M10" s="11"/>
      <c r="N10" s="11"/>
      <c r="O10" s="10"/>
      <c r="P10" s="10"/>
      <c r="Q10" s="196"/>
      <c r="R10" s="210">
        <v>3</v>
      </c>
      <c r="S10" s="201"/>
      <c r="T10" s="88">
        <v>1.5</v>
      </c>
      <c r="U10" s="88">
        <v>2</v>
      </c>
      <c r="V10" s="88">
        <v>2.5</v>
      </c>
      <c r="W10" s="88">
        <v>3</v>
      </c>
      <c r="X10" s="88">
        <v>3.5</v>
      </c>
      <c r="Y10" s="88">
        <v>4</v>
      </c>
      <c r="Z10" s="88">
        <v>4.5</v>
      </c>
      <c r="AA10" s="88">
        <v>5</v>
      </c>
      <c r="AB10" s="86"/>
      <c r="AC10" s="86"/>
      <c r="AD10" s="73"/>
    </row>
    <row r="11" spans="1:33" x14ac:dyDescent="0.3">
      <c r="A11" s="8"/>
      <c r="B11" s="11"/>
      <c r="C11" s="32"/>
      <c r="D11" s="33"/>
      <c r="E11" s="55"/>
      <c r="F11" s="9"/>
      <c r="G11" s="9"/>
      <c r="I11" s="11"/>
      <c r="J11" s="51"/>
      <c r="K11" s="11"/>
      <c r="L11" s="11"/>
      <c r="M11" s="11"/>
      <c r="N11" s="11"/>
      <c r="O11" s="10"/>
      <c r="P11" s="10"/>
      <c r="Q11" s="196"/>
      <c r="R11" s="226"/>
      <c r="S11" s="201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73"/>
    </row>
    <row r="12" spans="1:33" ht="20.25" x14ac:dyDescent="0.3">
      <c r="A12" s="8"/>
      <c r="B12" s="11"/>
      <c r="C12" s="32"/>
      <c r="D12" s="33"/>
      <c r="E12" s="55"/>
      <c r="F12" s="9"/>
      <c r="G12" s="9"/>
      <c r="I12" s="11"/>
      <c r="J12" s="51"/>
      <c r="K12" s="11"/>
      <c r="L12" s="11"/>
      <c r="M12" s="11"/>
      <c r="N12" s="11"/>
      <c r="O12" s="10"/>
      <c r="P12" s="10"/>
      <c r="Q12" s="196"/>
      <c r="R12" s="227"/>
      <c r="S12" s="201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73"/>
    </row>
    <row r="13" spans="1:33" ht="28.5" x14ac:dyDescent="0.4">
      <c r="A13" s="8"/>
      <c r="B13" s="11"/>
      <c r="C13" s="32"/>
      <c r="D13" s="33"/>
      <c r="E13" s="55"/>
      <c r="F13" s="9"/>
      <c r="G13" s="9"/>
      <c r="I13" s="11"/>
      <c r="J13" s="51"/>
      <c r="K13" s="11"/>
      <c r="L13" s="11"/>
      <c r="M13" s="11"/>
      <c r="N13" s="11"/>
      <c r="O13" s="10"/>
      <c r="P13" s="10"/>
      <c r="Q13" s="205"/>
      <c r="R13" s="228"/>
      <c r="S13" s="206"/>
      <c r="T13" s="73"/>
      <c r="U13" s="73"/>
      <c r="V13" s="76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</row>
    <row r="14" spans="1:33" ht="16.350000000000001" customHeight="1" x14ac:dyDescent="0.4">
      <c r="A14" s="8"/>
      <c r="B14" s="11"/>
      <c r="C14" s="32"/>
      <c r="D14" s="33"/>
      <c r="E14" s="55"/>
      <c r="F14" s="9"/>
      <c r="G14" s="9"/>
      <c r="I14" s="11"/>
      <c r="J14" s="51"/>
      <c r="K14" s="11"/>
      <c r="L14" s="11"/>
      <c r="M14" s="11"/>
      <c r="N14" s="11"/>
      <c r="O14" s="10"/>
      <c r="P14" s="10"/>
      <c r="Q14" s="205"/>
      <c r="R14" s="229"/>
      <c r="S14" s="206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</row>
    <row r="15" spans="1:33" ht="36.75" x14ac:dyDescent="0.3">
      <c r="A15" s="8"/>
      <c r="B15" s="11"/>
      <c r="C15" s="32"/>
      <c r="D15" s="33"/>
      <c r="E15" s="55"/>
      <c r="F15" s="9"/>
      <c r="G15" s="9"/>
      <c r="I15" s="11"/>
      <c r="J15" s="51"/>
      <c r="K15" s="11"/>
      <c r="L15" s="11"/>
      <c r="M15" s="11"/>
      <c r="N15" s="11"/>
      <c r="O15" s="10"/>
      <c r="P15" s="10"/>
      <c r="Q15" s="205"/>
      <c r="R15" s="207" t="s">
        <v>64</v>
      </c>
      <c r="S15" s="206"/>
      <c r="T15" s="76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</row>
    <row r="16" spans="1:33" ht="25.5" x14ac:dyDescent="0.35">
      <c r="A16" s="8"/>
      <c r="B16" s="11"/>
      <c r="C16" s="32"/>
      <c r="D16" s="33"/>
      <c r="E16" s="55"/>
      <c r="F16" s="9"/>
      <c r="G16" s="9"/>
      <c r="I16" s="11"/>
      <c r="J16" s="51"/>
      <c r="K16" s="11"/>
      <c r="L16" s="11"/>
      <c r="M16" s="11"/>
      <c r="N16" s="11"/>
      <c r="O16" s="10"/>
      <c r="P16" s="10"/>
      <c r="Q16" s="205"/>
      <c r="R16" s="211">
        <f>K59</f>
        <v>0.52130434782608703</v>
      </c>
      <c r="S16" s="206"/>
      <c r="T16" s="76"/>
      <c r="U16" s="76"/>
      <c r="V16" s="76"/>
      <c r="W16" s="76"/>
      <c r="X16" s="76"/>
      <c r="Y16" s="76"/>
      <c r="Z16" s="76"/>
      <c r="AA16" s="76"/>
      <c r="AB16" s="76"/>
      <c r="AC16" s="73"/>
      <c r="AD16" s="73"/>
      <c r="AE16" s="73"/>
      <c r="AF16" s="73"/>
      <c r="AG16" s="73"/>
    </row>
    <row r="17" spans="1:300" ht="21" customHeight="1" x14ac:dyDescent="0.3">
      <c r="A17" s="8"/>
      <c r="B17" s="11"/>
      <c r="C17" s="28"/>
      <c r="D17" s="34"/>
      <c r="E17" s="29"/>
      <c r="F17" s="9"/>
      <c r="G17" s="9"/>
      <c r="I17" s="11"/>
      <c r="J17" s="11"/>
      <c r="K17" s="11"/>
      <c r="L17" s="11"/>
      <c r="M17" s="11"/>
      <c r="N17" s="11"/>
      <c r="O17" s="10"/>
      <c r="P17" s="10"/>
      <c r="Q17" s="205"/>
      <c r="R17" s="208" t="s">
        <v>63</v>
      </c>
      <c r="S17" s="206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</row>
    <row r="18" spans="1:300" ht="18" customHeight="1" x14ac:dyDescent="0.3">
      <c r="A18" s="8"/>
      <c r="B18" s="11"/>
      <c r="C18" s="11"/>
      <c r="D18" s="11"/>
      <c r="E18" s="11"/>
      <c r="F18" s="11"/>
      <c r="G18" s="11"/>
      <c r="I18" s="11"/>
      <c r="J18" s="11"/>
      <c r="K18" s="11"/>
      <c r="L18" s="11"/>
      <c r="M18" s="11"/>
      <c r="N18" s="11"/>
      <c r="O18" s="10"/>
      <c r="P18" s="10"/>
      <c r="Q18" s="205"/>
      <c r="R18" s="220"/>
      <c r="S18" s="206"/>
      <c r="T18" s="73"/>
      <c r="U18" s="73"/>
      <c r="V18" s="86"/>
      <c r="W18" s="86"/>
      <c r="X18" s="86"/>
      <c r="Y18" s="86"/>
      <c r="Z18" s="86"/>
      <c r="AA18" s="86"/>
      <c r="AB18" s="86"/>
      <c r="AC18" s="86"/>
      <c r="AD18" s="86"/>
      <c r="AE18" s="73"/>
      <c r="AF18" s="73"/>
      <c r="AG18" s="73"/>
    </row>
    <row r="19" spans="1:300" ht="19.5" x14ac:dyDescent="0.3">
      <c r="A19" s="8"/>
      <c r="B19" s="11"/>
      <c r="C19" s="12" t="s">
        <v>4</v>
      </c>
      <c r="D19" s="11"/>
      <c r="E19" s="11"/>
      <c r="F19" s="11"/>
      <c r="G19" s="11"/>
      <c r="I19" s="11"/>
      <c r="J19" s="11"/>
      <c r="K19" s="11"/>
      <c r="L19" s="11"/>
      <c r="M19" s="11"/>
      <c r="N19" s="11"/>
      <c r="O19" s="10"/>
      <c r="P19" s="10"/>
      <c r="Q19" s="205"/>
      <c r="R19" s="221" t="s">
        <v>67</v>
      </c>
      <c r="S19" s="206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</row>
    <row r="20" spans="1:300" s="2" customFormat="1" ht="23.25" customHeight="1" x14ac:dyDescent="0.25">
      <c r="A20" s="13"/>
      <c r="B20" s="13"/>
      <c r="C20" s="158" t="s">
        <v>5</v>
      </c>
      <c r="D20" s="159"/>
      <c r="E20" s="159"/>
      <c r="F20" s="160" t="s">
        <v>6</v>
      </c>
      <c r="G20" s="161" t="s">
        <v>7</v>
      </c>
      <c r="H20" s="14"/>
      <c r="I20" s="14"/>
      <c r="J20" s="14"/>
      <c r="K20" s="14"/>
      <c r="L20" s="14"/>
      <c r="M20" s="14"/>
      <c r="N20" s="14"/>
      <c r="O20" s="15"/>
      <c r="P20" s="15"/>
      <c r="Q20" s="205"/>
      <c r="R20" s="221" t="s">
        <v>68</v>
      </c>
      <c r="S20" s="206"/>
      <c r="T20" s="77"/>
      <c r="U20" s="77"/>
      <c r="V20" s="136">
        <v>1.5</v>
      </c>
      <c r="W20" s="136">
        <v>2</v>
      </c>
      <c r="X20" s="136">
        <v>2.5</v>
      </c>
      <c r="Y20" s="136">
        <v>3</v>
      </c>
      <c r="Z20" s="136">
        <v>3.5</v>
      </c>
      <c r="AA20" s="136">
        <v>4</v>
      </c>
      <c r="AB20" s="136">
        <v>4.5</v>
      </c>
      <c r="AC20" s="136">
        <v>5</v>
      </c>
      <c r="AD20" s="77"/>
      <c r="AE20" s="77"/>
      <c r="AF20" s="77"/>
      <c r="AG20" s="77"/>
      <c r="AH20" s="77"/>
      <c r="AI20" s="77"/>
      <c r="AJ20" s="77"/>
      <c r="AK20" s="77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  <c r="IX20" s="72"/>
      <c r="IY20" s="72"/>
      <c r="IZ20" s="72"/>
      <c r="JA20" s="72"/>
      <c r="JB20" s="72"/>
      <c r="JC20" s="72"/>
      <c r="JD20" s="72"/>
      <c r="JE20" s="72"/>
      <c r="JF20" s="72"/>
      <c r="JG20" s="72"/>
      <c r="JH20" s="72"/>
      <c r="JI20" s="72"/>
      <c r="JJ20" s="72"/>
      <c r="JK20" s="72"/>
      <c r="JL20" s="72"/>
      <c r="JM20" s="72"/>
      <c r="JN20" s="72"/>
      <c r="JO20" s="72"/>
      <c r="JP20" s="72"/>
      <c r="JQ20" s="72"/>
      <c r="JR20" s="72"/>
      <c r="JS20" s="72"/>
      <c r="JT20" s="72"/>
      <c r="JU20" s="72"/>
      <c r="JV20" s="72"/>
      <c r="JW20" s="72"/>
      <c r="JX20" s="72"/>
      <c r="JY20" s="72"/>
      <c r="JZ20" s="72"/>
      <c r="KA20" s="72"/>
      <c r="KB20" s="72"/>
      <c r="KC20" s="72"/>
      <c r="KD20" s="72"/>
      <c r="KE20" s="72"/>
      <c r="KF20" s="72"/>
      <c r="KG20" s="72"/>
      <c r="KH20" s="72"/>
      <c r="KI20" s="72"/>
      <c r="KJ20" s="72"/>
      <c r="KK20" s="72"/>
      <c r="KL20" s="72"/>
      <c r="KM20" s="72"/>
      <c r="KN20" s="72"/>
    </row>
    <row r="21" spans="1:300" s="2" customFormat="1" ht="20.25" customHeight="1" x14ac:dyDescent="0.25">
      <c r="A21" s="13"/>
      <c r="B21" s="13"/>
      <c r="C21" s="63" t="str">
        <f>IFERROR(VLOOKUP(A56,$B$56:$G$63,2,FALSE),"")</f>
        <v>Gabião tipo Caixa 8x10 Zn90Al10 h=1,00m</v>
      </c>
      <c r="D21" s="64"/>
      <c r="E21" s="65"/>
      <c r="F21" s="84">
        <f>IFERROR(VLOOKUP(A56,$B$56:$G$63,5,FALSE),"")</f>
        <v>103</v>
      </c>
      <c r="G21" s="62" t="str">
        <f>IFERROR(VLOOKUP(A56,$B$56:$G$63,6,FALSE),"")</f>
        <v>m³</v>
      </c>
      <c r="H21" s="16"/>
      <c r="I21" s="14"/>
      <c r="J21" s="14"/>
      <c r="K21" s="14"/>
      <c r="L21" s="14"/>
      <c r="M21" s="14"/>
      <c r="N21" s="14"/>
      <c r="O21" s="15"/>
      <c r="P21" s="15"/>
      <c r="Q21" s="205"/>
      <c r="R21" s="222" t="s">
        <v>65</v>
      </c>
      <c r="S21" s="206"/>
      <c r="T21" s="77"/>
      <c r="U21" s="77"/>
      <c r="V21" s="136"/>
      <c r="W21" s="136"/>
      <c r="X21" s="136"/>
      <c r="Y21" s="136"/>
      <c r="Z21" s="136"/>
      <c r="AA21" s="136"/>
      <c r="AB21" s="136"/>
      <c r="AC21" s="136" t="e">
        <f>#REF!</f>
        <v>#REF!</v>
      </c>
      <c r="AD21" s="77"/>
      <c r="AE21" s="77"/>
      <c r="AF21" s="77"/>
      <c r="AG21" s="77"/>
      <c r="AH21" s="77"/>
      <c r="AI21" s="77"/>
      <c r="AJ21" s="77"/>
      <c r="AK21" s="77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  <c r="IX21" s="72"/>
      <c r="IY21" s="72"/>
      <c r="IZ21" s="72"/>
      <c r="JA21" s="72"/>
      <c r="JB21" s="72"/>
      <c r="JC21" s="72"/>
      <c r="JD21" s="72"/>
      <c r="JE21" s="72"/>
      <c r="JF21" s="72"/>
      <c r="JG21" s="72"/>
      <c r="JH21" s="72"/>
      <c r="JI21" s="72"/>
      <c r="JJ21" s="72"/>
      <c r="JK21" s="72"/>
      <c r="JL21" s="72"/>
      <c r="JM21" s="72"/>
      <c r="JN21" s="72"/>
      <c r="JO21" s="72"/>
      <c r="JP21" s="72"/>
      <c r="JQ21" s="72"/>
      <c r="JR21" s="72"/>
      <c r="JS21" s="72"/>
      <c r="JT21" s="72"/>
      <c r="JU21" s="72"/>
      <c r="JV21" s="72"/>
      <c r="JW21" s="72"/>
      <c r="JX21" s="72"/>
      <c r="JY21" s="72"/>
      <c r="JZ21" s="72"/>
      <c r="KA21" s="72"/>
      <c r="KB21" s="72"/>
      <c r="KC21" s="72"/>
      <c r="KD21" s="72"/>
      <c r="KE21" s="72"/>
      <c r="KF21" s="72"/>
      <c r="KG21" s="72"/>
      <c r="KH21" s="72"/>
      <c r="KI21" s="72"/>
      <c r="KJ21" s="72"/>
      <c r="KK21" s="72"/>
      <c r="KL21" s="72"/>
      <c r="KM21" s="72"/>
      <c r="KN21" s="72"/>
    </row>
    <row r="22" spans="1:300" s="2" customFormat="1" ht="20.25" customHeight="1" x14ac:dyDescent="0.25">
      <c r="A22" s="13"/>
      <c r="B22" s="13"/>
      <c r="C22" s="63" t="str">
        <f t="shared" ref="C22:C25" si="0">IFERROR(VLOOKUP(A57,$B$56:$G$63,2,FALSE),"")</f>
        <v>Pedra rachão para enchimento dos gabiões (considerando 15% de perda)</v>
      </c>
      <c r="D22" s="61"/>
      <c r="E22" s="78"/>
      <c r="F22" s="84">
        <f t="shared" ref="F22:F25" si="1">IFERROR(VLOOKUP(A57,$B$56:$G$63,5,FALSE),"")</f>
        <v>120</v>
      </c>
      <c r="G22" s="62" t="str">
        <f t="shared" ref="G22:G25" si="2">IFERROR(VLOOKUP(A57,$B$56:$G$63,6,FALSE),"")</f>
        <v>m³</v>
      </c>
      <c r="H22" s="16"/>
      <c r="I22" s="14"/>
      <c r="J22" s="14"/>
      <c r="K22" s="14"/>
      <c r="L22" s="14"/>
      <c r="M22" s="14"/>
      <c r="N22" s="14"/>
      <c r="O22" s="15"/>
      <c r="P22" s="15"/>
      <c r="Q22" s="205"/>
      <c r="R22" s="223"/>
      <c r="S22" s="206"/>
      <c r="T22" s="77"/>
      <c r="U22" s="77"/>
      <c r="V22" s="136"/>
      <c r="W22" s="136"/>
      <c r="X22" s="136"/>
      <c r="Y22" s="136"/>
      <c r="Z22" s="136"/>
      <c r="AA22" s="136"/>
      <c r="AB22" s="136"/>
      <c r="AC22" s="136"/>
      <c r="AD22" s="77"/>
      <c r="AE22" s="77"/>
      <c r="AF22" s="77"/>
      <c r="AG22" s="77"/>
      <c r="AH22" s="77"/>
      <c r="AI22" s="77"/>
      <c r="AJ22" s="77"/>
      <c r="AK22" s="77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2"/>
      <c r="JA22" s="72"/>
      <c r="JB22" s="72"/>
      <c r="JC22" s="72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2"/>
      <c r="JO22" s="72"/>
      <c r="JP22" s="72"/>
      <c r="JQ22" s="72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2"/>
      <c r="KC22" s="72"/>
      <c r="KD22" s="72"/>
      <c r="KE22" s="72"/>
      <c r="KF22" s="72"/>
      <c r="KG22" s="72"/>
      <c r="KH22" s="72"/>
      <c r="KI22" s="72"/>
      <c r="KJ22" s="72"/>
      <c r="KK22" s="72"/>
      <c r="KL22" s="72"/>
      <c r="KM22" s="72"/>
      <c r="KN22" s="72"/>
    </row>
    <row r="23" spans="1:300" s="2" customFormat="1" ht="20.25" customHeight="1" x14ac:dyDescent="0.25">
      <c r="A23" s="13"/>
      <c r="B23" s="13"/>
      <c r="C23" s="63" t="str">
        <f t="shared" si="0"/>
        <v>Dispositivo contínuo de conexão Zn90Al10</v>
      </c>
      <c r="D23" s="81"/>
      <c r="E23" s="82"/>
      <c r="F23" s="84">
        <f t="shared" si="1"/>
        <v>75</v>
      </c>
      <c r="G23" s="62" t="str">
        <f t="shared" si="2"/>
        <v>kg</v>
      </c>
      <c r="H23" s="16"/>
      <c r="I23" s="14"/>
      <c r="J23" s="14"/>
      <c r="K23" s="14"/>
      <c r="L23" s="14"/>
      <c r="M23" s="14"/>
      <c r="N23" s="14"/>
      <c r="O23" s="15"/>
      <c r="P23" s="15"/>
      <c r="Q23" s="205"/>
      <c r="R23" s="224" t="s">
        <v>69</v>
      </c>
      <c r="S23" s="206"/>
      <c r="T23" s="77"/>
      <c r="U23" s="77"/>
      <c r="V23" s="136"/>
      <c r="W23" s="136"/>
      <c r="X23" s="136"/>
      <c r="Y23" s="136"/>
      <c r="Z23" s="136"/>
      <c r="AA23" s="136"/>
      <c r="AB23" s="136"/>
      <c r="AC23" s="136"/>
      <c r="AD23" s="77"/>
      <c r="AE23" s="77"/>
      <c r="AF23" s="77"/>
      <c r="AG23" s="77"/>
      <c r="AH23" s="77"/>
      <c r="AI23" s="77"/>
      <c r="AJ23" s="77"/>
      <c r="AK23" s="77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  <c r="IX23" s="72"/>
      <c r="IY23" s="72"/>
      <c r="IZ23" s="72"/>
      <c r="JA23" s="72"/>
      <c r="JB23" s="72"/>
      <c r="JC23" s="72"/>
      <c r="JD23" s="72"/>
      <c r="JE23" s="72"/>
      <c r="JF23" s="72"/>
      <c r="JG23" s="72"/>
      <c r="JH23" s="72"/>
      <c r="JI23" s="72"/>
      <c r="JJ23" s="72"/>
      <c r="JK23" s="72"/>
      <c r="JL23" s="72"/>
      <c r="JM23" s="72"/>
      <c r="JN23" s="72"/>
      <c r="JO23" s="72"/>
      <c r="JP23" s="72"/>
      <c r="JQ23" s="72"/>
      <c r="JR23" s="72"/>
      <c r="JS23" s="72"/>
      <c r="JT23" s="72"/>
      <c r="JU23" s="72"/>
      <c r="JV23" s="72"/>
      <c r="JW23" s="72"/>
      <c r="JX23" s="72"/>
      <c r="JY23" s="72"/>
      <c r="JZ23" s="72"/>
      <c r="KA23" s="72"/>
      <c r="KB23" s="72"/>
      <c r="KC23" s="72"/>
      <c r="KD23" s="72"/>
      <c r="KE23" s="72"/>
      <c r="KF23" s="72"/>
      <c r="KG23" s="72"/>
      <c r="KH23" s="72"/>
      <c r="KI23" s="72"/>
      <c r="KJ23" s="72"/>
      <c r="KK23" s="72"/>
      <c r="KL23" s="72"/>
      <c r="KM23" s="72"/>
      <c r="KN23" s="72"/>
    </row>
    <row r="24" spans="1:300" s="2" customFormat="1" ht="20.25" customHeight="1" x14ac:dyDescent="0.3">
      <c r="A24" s="13"/>
      <c r="B24" s="13"/>
      <c r="C24" s="80" t="str">
        <f t="shared" si="0"/>
        <v>Geotêxtil não tecido 200g/m²</v>
      </c>
      <c r="D24" s="50"/>
      <c r="E24" s="83"/>
      <c r="F24" s="103">
        <f t="shared" si="1"/>
        <v>230</v>
      </c>
      <c r="G24" s="79" t="str">
        <f t="shared" si="2"/>
        <v>m²</v>
      </c>
      <c r="H24" s="16"/>
      <c r="I24" s="14"/>
      <c r="J24" s="14"/>
      <c r="K24" s="14"/>
      <c r="L24" s="14"/>
      <c r="M24" s="14"/>
      <c r="N24" s="14"/>
      <c r="O24" s="15"/>
      <c r="P24" s="15"/>
      <c r="Q24" s="196"/>
      <c r="R24" s="225"/>
      <c r="S24" s="201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  <c r="IW24" s="72"/>
      <c r="IX24" s="72"/>
      <c r="IY24" s="72"/>
      <c r="IZ24" s="72"/>
      <c r="JA24" s="72"/>
      <c r="JB24" s="72"/>
      <c r="JC24" s="72"/>
      <c r="JD24" s="72"/>
      <c r="JE24" s="72"/>
      <c r="JF24" s="72"/>
      <c r="JG24" s="72"/>
      <c r="JH24" s="72"/>
      <c r="JI24" s="72"/>
      <c r="JJ24" s="72"/>
      <c r="JK24" s="72"/>
      <c r="JL24" s="72"/>
      <c r="JM24" s="72"/>
      <c r="JN24" s="72"/>
      <c r="JO24" s="72"/>
      <c r="JP24" s="72"/>
      <c r="JQ24" s="72"/>
      <c r="JR24" s="72"/>
      <c r="JS24" s="72"/>
      <c r="JT24" s="72"/>
      <c r="JU24" s="72"/>
      <c r="JV24" s="72"/>
      <c r="JW24" s="72"/>
      <c r="JX24" s="72"/>
      <c r="JY24" s="72"/>
      <c r="JZ24" s="72"/>
      <c r="KA24" s="72"/>
      <c r="KB24" s="72"/>
      <c r="KC24" s="72"/>
      <c r="KD24" s="72"/>
      <c r="KE24" s="72"/>
      <c r="KF24" s="72"/>
      <c r="KG24" s="72"/>
      <c r="KH24" s="72"/>
      <c r="KI24" s="72"/>
      <c r="KJ24" s="72"/>
      <c r="KK24" s="72"/>
      <c r="KL24" s="72"/>
      <c r="KM24" s="72"/>
      <c r="KN24" s="72"/>
    </row>
    <row r="25" spans="1:300" s="2" customFormat="1" ht="20.25" customHeight="1" x14ac:dyDescent="0.3">
      <c r="A25" s="13"/>
      <c r="B25" s="13"/>
      <c r="C25" s="48" t="str">
        <f t="shared" si="0"/>
        <v/>
      </c>
      <c r="D25" s="48"/>
      <c r="E25" s="48"/>
      <c r="F25" s="85" t="str">
        <f t="shared" si="1"/>
        <v/>
      </c>
      <c r="G25" s="49" t="str">
        <f t="shared" si="2"/>
        <v/>
      </c>
      <c r="H25" s="16"/>
      <c r="I25" s="14"/>
      <c r="J25" s="14"/>
      <c r="K25" s="14"/>
      <c r="L25" s="14"/>
      <c r="M25" s="14"/>
      <c r="N25" s="14"/>
      <c r="O25" s="17"/>
      <c r="P25" s="18"/>
      <c r="Q25" s="196"/>
      <c r="R25" s="212"/>
      <c r="S25" s="201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  <c r="IX25" s="72"/>
      <c r="IY25" s="72"/>
      <c r="IZ25" s="72"/>
      <c r="JA25" s="72"/>
      <c r="JB25" s="72"/>
      <c r="JC25" s="72"/>
      <c r="JD25" s="72"/>
      <c r="JE25" s="72"/>
      <c r="JF25" s="72"/>
      <c r="JG25" s="72"/>
      <c r="JH25" s="72"/>
      <c r="JI25" s="72"/>
      <c r="JJ25" s="72"/>
      <c r="JK25" s="72"/>
      <c r="JL25" s="72"/>
      <c r="JM25" s="72"/>
      <c r="JN25" s="72"/>
      <c r="JO25" s="72"/>
      <c r="JP25" s="72"/>
      <c r="JQ25" s="72"/>
      <c r="JR25" s="72"/>
      <c r="JS25" s="72"/>
      <c r="JT25" s="72"/>
      <c r="JU25" s="72"/>
      <c r="JV25" s="72"/>
      <c r="JW25" s="72"/>
      <c r="JX25" s="72"/>
      <c r="JY25" s="72"/>
      <c r="JZ25" s="72"/>
      <c r="KA25" s="72"/>
      <c r="KB25" s="72"/>
      <c r="KC25" s="72"/>
      <c r="KD25" s="72"/>
      <c r="KE25" s="72"/>
      <c r="KF25" s="72"/>
      <c r="KG25" s="72"/>
      <c r="KH25" s="72"/>
      <c r="KI25" s="72"/>
      <c r="KJ25" s="72"/>
      <c r="KK25" s="72"/>
      <c r="KL25" s="72"/>
      <c r="KM25" s="72"/>
      <c r="KN25" s="72"/>
    </row>
    <row r="26" spans="1:300" s="11" customFormat="1" ht="107.45" customHeight="1" x14ac:dyDescent="0.3">
      <c r="A26" s="8"/>
      <c r="P26" s="8"/>
      <c r="Q26" s="196"/>
      <c r="R26" s="201"/>
      <c r="S26" s="201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</row>
    <row r="27" spans="1:300" s="3" customFormat="1" ht="7.5" customHeight="1" x14ac:dyDescent="0.3">
      <c r="A27" s="8"/>
      <c r="B27" s="11"/>
      <c r="C27" s="11"/>
      <c r="D27" s="11"/>
      <c r="E27" s="11"/>
      <c r="F27" s="11"/>
      <c r="G27" s="11"/>
      <c r="H27" s="11"/>
      <c r="I27" s="4"/>
      <c r="J27" s="6"/>
      <c r="K27" s="6"/>
      <c r="L27" s="6"/>
      <c r="M27" s="6"/>
      <c r="N27" s="6"/>
      <c r="O27" s="7"/>
      <c r="P27" s="8"/>
      <c r="Q27" s="194"/>
      <c r="R27" s="195"/>
      <c r="S27" s="195"/>
      <c r="T27" s="38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</row>
    <row r="28" spans="1:300" ht="19.5" customHeight="1" x14ac:dyDescent="0.35">
      <c r="A28" s="8"/>
      <c r="B28" s="11"/>
      <c r="C28" s="11"/>
      <c r="D28" s="11"/>
      <c r="E28" s="11"/>
      <c r="F28" s="11"/>
      <c r="G28" s="11"/>
      <c r="I28" s="19"/>
      <c r="J28" s="45" t="s">
        <v>78</v>
      </c>
      <c r="K28" s="11"/>
      <c r="L28" s="11"/>
      <c r="M28" s="11"/>
      <c r="N28" s="11"/>
      <c r="O28" s="11"/>
      <c r="P28" s="8"/>
      <c r="Q28" s="194"/>
      <c r="R28" s="195"/>
      <c r="S28" s="195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</row>
    <row r="29" spans="1:300" s="2" customFormat="1" ht="9.75" customHeight="1" x14ac:dyDescent="0.25">
      <c r="A29" s="18"/>
      <c r="B29" s="14"/>
      <c r="C29" s="14"/>
      <c r="D29" s="14"/>
      <c r="E29" s="14"/>
      <c r="F29" s="14"/>
      <c r="G29" s="14"/>
      <c r="H29" s="14"/>
      <c r="I29" s="13"/>
      <c r="J29" s="20"/>
      <c r="K29" s="17"/>
      <c r="L29" s="20"/>
      <c r="M29" s="17"/>
      <c r="N29" s="17"/>
      <c r="O29" s="14"/>
      <c r="P29" s="18"/>
      <c r="Q29" s="194"/>
      <c r="R29" s="195"/>
      <c r="S29" s="195"/>
      <c r="T29" s="72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  <c r="IU29" s="72"/>
      <c r="IV29" s="72"/>
      <c r="IW29" s="72"/>
      <c r="IX29" s="72"/>
      <c r="IY29" s="72"/>
      <c r="IZ29" s="72"/>
      <c r="JA29" s="72"/>
      <c r="JB29" s="72"/>
      <c r="JC29" s="72"/>
      <c r="JD29" s="72"/>
      <c r="JE29" s="72"/>
      <c r="JF29" s="72"/>
      <c r="JG29" s="72"/>
      <c r="JH29" s="72"/>
      <c r="JI29" s="72"/>
      <c r="JJ29" s="72"/>
      <c r="JK29" s="72"/>
      <c r="JL29" s="72"/>
      <c r="JM29" s="72"/>
      <c r="JN29" s="72"/>
      <c r="JO29" s="72"/>
      <c r="JP29" s="72"/>
      <c r="JQ29" s="72"/>
      <c r="JR29" s="72"/>
      <c r="JS29" s="72"/>
      <c r="JT29" s="72"/>
      <c r="JU29" s="72"/>
      <c r="JV29" s="72"/>
      <c r="JW29" s="72"/>
      <c r="JX29" s="72"/>
      <c r="JY29" s="72"/>
      <c r="JZ29" s="72"/>
      <c r="KA29" s="72"/>
      <c r="KB29" s="72"/>
      <c r="KC29" s="72"/>
      <c r="KD29" s="72"/>
      <c r="KE29" s="72"/>
      <c r="KF29" s="72"/>
      <c r="KG29" s="72"/>
      <c r="KH29" s="72"/>
      <c r="KI29" s="72"/>
      <c r="KJ29" s="72"/>
      <c r="KK29" s="72"/>
      <c r="KL29" s="72"/>
      <c r="KM29" s="72"/>
      <c r="KN29" s="72"/>
    </row>
    <row r="30" spans="1:300" s="2" customFormat="1" ht="9.75" customHeight="1" x14ac:dyDescent="0.3">
      <c r="A30" s="18"/>
      <c r="B30" s="14"/>
      <c r="C30" s="14"/>
      <c r="D30" s="14"/>
      <c r="E30" s="14"/>
      <c r="F30" s="14"/>
      <c r="G30" s="14"/>
      <c r="H30" s="14"/>
      <c r="I30" s="13"/>
      <c r="J30" s="20"/>
      <c r="K30" s="17"/>
      <c r="L30" s="20"/>
      <c r="M30" s="17"/>
      <c r="N30" s="17"/>
      <c r="O30" s="14"/>
      <c r="P30" s="18"/>
      <c r="Q30" s="192"/>
      <c r="R30" s="193"/>
      <c r="S30" s="193"/>
      <c r="T30" s="72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  <c r="IX30" s="72"/>
      <c r="IY30" s="72"/>
      <c r="IZ30" s="72"/>
      <c r="JA30" s="72"/>
      <c r="JB30" s="72"/>
      <c r="JC30" s="72"/>
      <c r="JD30" s="72"/>
      <c r="JE30" s="72"/>
      <c r="JF30" s="72"/>
      <c r="JG30" s="72"/>
      <c r="JH30" s="72"/>
      <c r="JI30" s="72"/>
      <c r="JJ30" s="72"/>
      <c r="JK30" s="72"/>
      <c r="JL30" s="72"/>
      <c r="JM30" s="72"/>
      <c r="JN30" s="72"/>
      <c r="JO30" s="72"/>
      <c r="JP30" s="72"/>
      <c r="JQ30" s="72"/>
      <c r="JR30" s="72"/>
      <c r="JS30" s="72"/>
      <c r="JT30" s="72"/>
      <c r="JU30" s="72"/>
      <c r="JV30" s="72"/>
      <c r="JW30" s="72"/>
      <c r="JX30" s="72"/>
      <c r="JY30" s="72"/>
      <c r="JZ30" s="72"/>
      <c r="KA30" s="72"/>
      <c r="KB30" s="72"/>
      <c r="KC30" s="72"/>
      <c r="KD30" s="72"/>
      <c r="KE30" s="72"/>
      <c r="KF30" s="72"/>
      <c r="KG30" s="72"/>
      <c r="KH30" s="72"/>
      <c r="KI30" s="72"/>
      <c r="KJ30" s="72"/>
      <c r="KK30" s="72"/>
      <c r="KL30" s="72"/>
      <c r="KM30" s="72"/>
      <c r="KN30" s="72"/>
    </row>
    <row r="31" spans="1:300" s="2" customFormat="1" ht="9.75" customHeight="1" x14ac:dyDescent="0.3">
      <c r="A31" s="18"/>
      <c r="B31" s="14"/>
      <c r="C31" s="14"/>
      <c r="D31" s="14"/>
      <c r="E31" s="14"/>
      <c r="F31" s="14"/>
      <c r="G31" s="14"/>
      <c r="H31" s="14"/>
      <c r="I31" s="13"/>
      <c r="J31" s="20"/>
      <c r="K31" s="17"/>
      <c r="L31" s="20"/>
      <c r="M31" s="17"/>
      <c r="N31" s="17"/>
      <c r="O31" s="14"/>
      <c r="P31" s="18"/>
      <c r="Q31" s="192"/>
      <c r="R31" s="193"/>
      <c r="S31" s="193"/>
      <c r="T31" s="72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2"/>
      <c r="CP31" s="72"/>
      <c r="CQ31" s="72"/>
      <c r="CR31" s="72"/>
      <c r="CS31" s="72"/>
      <c r="CT31" s="72"/>
      <c r="CU31" s="72"/>
      <c r="CV31" s="72"/>
      <c r="CW31" s="72"/>
      <c r="CX31" s="72"/>
      <c r="CY31" s="72"/>
      <c r="CZ31" s="72"/>
      <c r="DA31" s="72"/>
      <c r="DB31" s="72"/>
      <c r="DC31" s="72"/>
      <c r="DD31" s="72"/>
      <c r="DE31" s="72"/>
      <c r="DF31" s="72"/>
      <c r="DG31" s="72"/>
      <c r="DH31" s="72"/>
      <c r="DI31" s="72"/>
      <c r="DJ31" s="72"/>
      <c r="DK31" s="72"/>
      <c r="DL31" s="72"/>
      <c r="DM31" s="72"/>
      <c r="DN31" s="72"/>
      <c r="DO31" s="72"/>
      <c r="DP31" s="72"/>
      <c r="DQ31" s="72"/>
      <c r="DR31" s="72"/>
      <c r="DS31" s="72"/>
      <c r="DT31" s="72"/>
      <c r="DU31" s="72"/>
      <c r="DV31" s="72"/>
      <c r="DW31" s="72"/>
      <c r="DX31" s="72"/>
      <c r="DY31" s="72"/>
      <c r="DZ31" s="72"/>
      <c r="EA31" s="72"/>
      <c r="EB31" s="72"/>
      <c r="EC31" s="72"/>
      <c r="ED31" s="72"/>
      <c r="EE31" s="72"/>
      <c r="EF31" s="72"/>
      <c r="EG31" s="72"/>
      <c r="EH31" s="72"/>
      <c r="EI31" s="72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2"/>
      <c r="EV31" s="72"/>
      <c r="EW31" s="72"/>
      <c r="EX31" s="72"/>
      <c r="EY31" s="72"/>
      <c r="EZ31" s="72"/>
      <c r="FA31" s="72"/>
      <c r="FB31" s="72"/>
      <c r="FC31" s="72"/>
      <c r="FD31" s="72"/>
      <c r="FE31" s="72"/>
      <c r="FF31" s="72"/>
      <c r="FG31" s="72"/>
      <c r="FH31" s="72"/>
      <c r="FI31" s="72"/>
      <c r="FJ31" s="72"/>
      <c r="FK31" s="72"/>
      <c r="FL31" s="72"/>
      <c r="FM31" s="72"/>
      <c r="FN31" s="72"/>
      <c r="FO31" s="72"/>
      <c r="FP31" s="72"/>
      <c r="FQ31" s="72"/>
      <c r="FR31" s="72"/>
      <c r="FS31" s="72"/>
      <c r="FT31" s="72"/>
      <c r="FU31" s="72"/>
      <c r="FV31" s="72"/>
      <c r="FW31" s="72"/>
      <c r="FX31" s="72"/>
      <c r="FY31" s="72"/>
      <c r="FZ31" s="72"/>
      <c r="GA31" s="72"/>
      <c r="GB31" s="72"/>
      <c r="GC31" s="72"/>
      <c r="GD31" s="72"/>
      <c r="GE31" s="72"/>
      <c r="GF31" s="72"/>
      <c r="GG31" s="72"/>
      <c r="GH31" s="72"/>
      <c r="GI31" s="72"/>
      <c r="GJ31" s="72"/>
      <c r="GK31" s="72"/>
      <c r="GL31" s="72"/>
      <c r="GM31" s="72"/>
      <c r="GN31" s="72"/>
      <c r="GO31" s="72"/>
      <c r="GP31" s="72"/>
      <c r="GQ31" s="72"/>
      <c r="GR31" s="72"/>
      <c r="GS31" s="72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  <c r="IW31" s="72"/>
      <c r="IX31" s="72"/>
      <c r="IY31" s="72"/>
      <c r="IZ31" s="72"/>
      <c r="JA31" s="72"/>
      <c r="JB31" s="72"/>
      <c r="JC31" s="72"/>
      <c r="JD31" s="72"/>
      <c r="JE31" s="72"/>
      <c r="JF31" s="72"/>
      <c r="JG31" s="72"/>
      <c r="JH31" s="72"/>
      <c r="JI31" s="72"/>
      <c r="JJ31" s="72"/>
      <c r="JK31" s="72"/>
      <c r="JL31" s="72"/>
      <c r="JM31" s="72"/>
      <c r="JN31" s="72"/>
      <c r="JO31" s="72"/>
      <c r="JP31" s="72"/>
      <c r="JQ31" s="72"/>
      <c r="JR31" s="72"/>
      <c r="JS31" s="72"/>
      <c r="JT31" s="72"/>
      <c r="JU31" s="72"/>
      <c r="JV31" s="72"/>
      <c r="JW31" s="72"/>
      <c r="JX31" s="72"/>
      <c r="JY31" s="72"/>
      <c r="JZ31" s="72"/>
      <c r="KA31" s="72"/>
      <c r="KB31" s="72"/>
      <c r="KC31" s="72"/>
      <c r="KD31" s="72"/>
      <c r="KE31" s="72"/>
      <c r="KF31" s="72"/>
      <c r="KG31" s="72"/>
      <c r="KH31" s="72"/>
      <c r="KI31" s="72"/>
      <c r="KJ31" s="72"/>
      <c r="KK31" s="72"/>
      <c r="KL31" s="72"/>
      <c r="KM31" s="72"/>
      <c r="KN31" s="72"/>
    </row>
    <row r="32" spans="1:300" ht="17.25" customHeight="1" x14ac:dyDescent="0.3">
      <c r="A32" s="8"/>
      <c r="B32" s="11"/>
      <c r="C32" s="11"/>
      <c r="D32" s="11"/>
      <c r="E32" s="11"/>
      <c r="F32" s="11"/>
      <c r="G32" s="11"/>
      <c r="I32" s="19"/>
      <c r="J32" s="21"/>
      <c r="K32" s="21"/>
      <c r="L32" s="21"/>
      <c r="M32" s="21"/>
      <c r="N32" s="21"/>
      <c r="O32" s="11"/>
      <c r="P32" s="8"/>
      <c r="Q32" s="192"/>
      <c r="R32" s="193"/>
      <c r="S32" s="19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86"/>
      <c r="AM32" s="86"/>
      <c r="AN32" s="86"/>
      <c r="AO32" s="86"/>
      <c r="AP32" s="86"/>
      <c r="AQ32" s="86"/>
      <c r="AR32" s="86"/>
      <c r="AS32" s="86"/>
    </row>
    <row r="33" spans="1:45" ht="42" customHeight="1" x14ac:dyDescent="0.3">
      <c r="A33" s="8"/>
      <c r="B33" s="11"/>
      <c r="C33" s="11"/>
      <c r="D33" s="11"/>
      <c r="E33" s="11"/>
      <c r="F33" s="11"/>
      <c r="G33" s="11"/>
      <c r="I33" s="19"/>
      <c r="J33" s="230"/>
      <c r="K33" s="231"/>
      <c r="L33" s="231"/>
      <c r="M33" s="231"/>
      <c r="N33" s="231"/>
      <c r="O33" s="11"/>
      <c r="P33" s="8"/>
      <c r="Q33" s="192"/>
      <c r="R33" s="193"/>
      <c r="S33" s="19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86"/>
      <c r="AM33" s="86"/>
      <c r="AN33" s="86"/>
      <c r="AO33" s="86"/>
      <c r="AP33" s="86"/>
      <c r="AQ33" s="86"/>
      <c r="AR33" s="86"/>
      <c r="AS33" s="86"/>
    </row>
    <row r="34" spans="1:45" x14ac:dyDescent="0.3">
      <c r="A34" s="8"/>
      <c r="B34" s="11"/>
      <c r="C34" s="11"/>
      <c r="D34" s="11"/>
      <c r="E34" s="11"/>
      <c r="F34" s="11"/>
      <c r="G34" s="11"/>
      <c r="I34" s="19"/>
      <c r="J34" s="22" t="s">
        <v>10</v>
      </c>
      <c r="K34" s="102" t="s">
        <v>84</v>
      </c>
      <c r="L34" s="5"/>
      <c r="M34" s="23"/>
      <c r="N34" s="44" t="str">
        <f>INTRO!M9</f>
        <v>DR-1235-R0</v>
      </c>
      <c r="O34" s="11"/>
      <c r="P34" s="8"/>
      <c r="Q34" s="192"/>
      <c r="R34" s="193"/>
      <c r="S34" s="19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86"/>
      <c r="AM34" s="86"/>
      <c r="AN34" s="86"/>
      <c r="AO34" s="86"/>
      <c r="AP34" s="86"/>
      <c r="AQ34" s="86"/>
      <c r="AR34" s="86"/>
      <c r="AS34" s="86"/>
    </row>
    <row r="35" spans="1:45" x14ac:dyDescent="0.3">
      <c r="A35" s="8"/>
      <c r="B35" s="11"/>
      <c r="C35" s="11"/>
      <c r="D35" s="11"/>
      <c r="E35" s="11"/>
      <c r="F35" s="11"/>
      <c r="G35" s="11"/>
      <c r="I35" s="19"/>
      <c r="J35" s="24" t="s">
        <v>11</v>
      </c>
      <c r="K35" s="42" t="str">
        <f>INTRO!B14</f>
        <v>Cliente A</v>
      </c>
      <c r="L35" s="25" t="s">
        <v>13</v>
      </c>
      <c r="M35" s="42" t="str">
        <f>INTRO!B17</f>
        <v>Jundiaí - SP | BRASIL</v>
      </c>
      <c r="N35" s="43" t="s">
        <v>14</v>
      </c>
      <c r="O35" s="11"/>
      <c r="P35" s="8"/>
      <c r="Q35" s="192"/>
      <c r="R35" s="193"/>
      <c r="S35" s="19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86"/>
      <c r="AM35" s="86"/>
      <c r="AN35" s="86"/>
      <c r="AO35" s="86"/>
      <c r="AP35" s="86"/>
      <c r="AQ35" s="86"/>
      <c r="AR35" s="86"/>
      <c r="AS35" s="86"/>
    </row>
    <row r="36" spans="1:45" x14ac:dyDescent="0.3">
      <c r="A36" s="8"/>
      <c r="B36" s="11"/>
      <c r="C36" s="11"/>
      <c r="D36" s="11"/>
      <c r="E36" s="11"/>
      <c r="F36" s="11"/>
      <c r="G36" s="11"/>
      <c r="I36" s="19"/>
      <c r="J36" s="46">
        <f>INTRO!B20</f>
        <v>43348</v>
      </c>
      <c r="K36" s="26" t="str">
        <f>INTRO!B26</f>
        <v>Teste 1</v>
      </c>
      <c r="L36" s="35"/>
      <c r="M36" s="37" t="str">
        <f>INTRO!B11</f>
        <v>Estudo inicial - Tipo MAC 1</v>
      </c>
      <c r="N36" s="27"/>
      <c r="O36" s="11"/>
      <c r="P36" s="8"/>
      <c r="Q36" s="192"/>
      <c r="R36" s="193"/>
      <c r="S36" s="19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86"/>
      <c r="AM36" s="86"/>
      <c r="AN36" s="86"/>
      <c r="AO36" s="86"/>
      <c r="AP36" s="86"/>
      <c r="AQ36" s="86"/>
      <c r="AR36" s="86"/>
      <c r="AS36" s="86"/>
    </row>
    <row r="37" spans="1:45" x14ac:dyDescent="0.3">
      <c r="A37" s="8"/>
      <c r="B37" s="11"/>
      <c r="C37" s="11"/>
      <c r="D37" s="11"/>
      <c r="E37" s="11"/>
      <c r="F37" s="11"/>
      <c r="G37" s="11"/>
      <c r="I37" s="19"/>
      <c r="J37" s="162" t="s">
        <v>12</v>
      </c>
      <c r="K37" s="162" t="s">
        <v>15</v>
      </c>
      <c r="L37" s="232" t="s">
        <v>16</v>
      </c>
      <c r="M37" s="233"/>
      <c r="N37" s="234"/>
      <c r="O37" s="11"/>
      <c r="P37" s="8"/>
      <c r="Q37" s="192"/>
      <c r="R37" s="193"/>
      <c r="S37" s="19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86"/>
      <c r="AM37" s="86"/>
      <c r="AN37" s="86"/>
      <c r="AO37" s="86"/>
      <c r="AP37" s="86"/>
      <c r="AQ37" s="86"/>
      <c r="AR37" s="86"/>
      <c r="AS37" s="86"/>
    </row>
    <row r="38" spans="1:45" ht="14.1" customHeight="1" x14ac:dyDescent="0.3">
      <c r="A38" s="8"/>
      <c r="B38" s="11"/>
      <c r="C38" s="11"/>
      <c r="D38" s="11"/>
      <c r="E38" s="11"/>
      <c r="F38" s="11"/>
      <c r="G38" s="11"/>
      <c r="I38" s="28"/>
      <c r="J38" s="11"/>
      <c r="K38" s="11"/>
      <c r="L38" s="11"/>
      <c r="M38" s="11"/>
      <c r="N38" s="11"/>
      <c r="O38" s="11"/>
      <c r="P38" s="8"/>
      <c r="Q38" s="193"/>
      <c r="R38" s="193"/>
      <c r="S38" s="19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86"/>
      <c r="AM38" s="86"/>
      <c r="AN38" s="86"/>
      <c r="AO38" s="86"/>
      <c r="AP38" s="86"/>
      <c r="AQ38" s="86"/>
      <c r="AR38" s="86"/>
      <c r="AS38" s="86"/>
    </row>
    <row r="39" spans="1:45" ht="14.1" customHeight="1" x14ac:dyDescent="0.3">
      <c r="A39" s="2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9"/>
      <c r="Q39" s="193"/>
      <c r="R39" s="193"/>
      <c r="S39" s="19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86"/>
      <c r="AM39" s="86"/>
      <c r="AN39" s="86"/>
      <c r="AO39" s="86"/>
      <c r="AP39" s="86"/>
      <c r="AQ39" s="86"/>
      <c r="AR39" s="86"/>
      <c r="AS39" s="86"/>
    </row>
    <row r="40" spans="1:45" s="38" customFormat="1" x14ac:dyDescent="0.3"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86"/>
      <c r="AM40" s="86"/>
      <c r="AN40" s="86"/>
      <c r="AO40" s="86"/>
      <c r="AP40" s="86"/>
      <c r="AQ40" s="86"/>
      <c r="AR40" s="86"/>
      <c r="AS40" s="86"/>
    </row>
    <row r="41" spans="1:45" s="38" customFormat="1" x14ac:dyDescent="0.3">
      <c r="S41" s="71"/>
      <c r="T41" s="74"/>
      <c r="U41" s="74"/>
      <c r="V41" s="74"/>
      <c r="W41" s="74"/>
      <c r="X41" s="74"/>
      <c r="Y41" s="74"/>
      <c r="Z41" s="74"/>
      <c r="AA41" s="74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86"/>
      <c r="AM41" s="86"/>
      <c r="AN41" s="86"/>
      <c r="AO41" s="86"/>
      <c r="AP41" s="86"/>
      <c r="AQ41" s="86"/>
      <c r="AR41" s="86"/>
      <c r="AS41" s="86"/>
    </row>
    <row r="42" spans="1:45" s="38" customFormat="1" hidden="1" x14ac:dyDescent="0.3">
      <c r="R42" s="73"/>
      <c r="S42" s="74"/>
      <c r="T42" s="74"/>
      <c r="U42" s="235" t="s">
        <v>27</v>
      </c>
      <c r="V42" s="235"/>
      <c r="W42" s="235"/>
      <c r="X42" s="137"/>
      <c r="Y42" s="235" t="s">
        <v>28</v>
      </c>
      <c r="Z42" s="235"/>
      <c r="AA42" s="235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86"/>
      <c r="AM42" s="86"/>
      <c r="AN42" s="86"/>
      <c r="AO42" s="86"/>
      <c r="AP42" s="86"/>
      <c r="AQ42" s="86"/>
      <c r="AR42" s="86"/>
      <c r="AS42" s="86"/>
    </row>
    <row r="43" spans="1:45" s="38" customFormat="1" ht="31.5" hidden="1" customHeight="1" x14ac:dyDescent="0.3">
      <c r="R43" s="73"/>
      <c r="S43" s="74"/>
      <c r="T43" s="139" t="s">
        <v>26</v>
      </c>
      <c r="U43" s="138" t="s">
        <v>41</v>
      </c>
      <c r="V43" s="138" t="s">
        <v>40</v>
      </c>
      <c r="W43" s="133" t="s">
        <v>81</v>
      </c>
      <c r="X43" s="139" t="s">
        <v>26</v>
      </c>
      <c r="Y43" s="138" t="s">
        <v>41</v>
      </c>
      <c r="Z43" s="138" t="s">
        <v>40</v>
      </c>
      <c r="AA43" s="133" t="s">
        <v>81</v>
      </c>
      <c r="AB43" s="74"/>
      <c r="AC43" s="73"/>
      <c r="AD43" s="73"/>
      <c r="AE43" s="73"/>
      <c r="AF43" s="73"/>
      <c r="AG43" s="73"/>
      <c r="AH43" s="73"/>
      <c r="AI43" s="73"/>
      <c r="AJ43" s="73"/>
      <c r="AK43" s="73"/>
      <c r="AL43" s="86"/>
      <c r="AM43" s="86"/>
      <c r="AN43" s="86"/>
      <c r="AO43" s="86"/>
      <c r="AP43" s="86"/>
      <c r="AQ43" s="86"/>
      <c r="AR43" s="86"/>
      <c r="AS43" s="86"/>
    </row>
    <row r="44" spans="1:45" s="38" customFormat="1" ht="31.5" hidden="1" customHeight="1" x14ac:dyDescent="0.3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4"/>
      <c r="T44" s="140">
        <v>1.5</v>
      </c>
      <c r="U44" s="140">
        <v>1</v>
      </c>
      <c r="V44" s="140">
        <v>0.75</v>
      </c>
      <c r="W44" s="140">
        <v>2</v>
      </c>
      <c r="X44" s="140">
        <v>1.5</v>
      </c>
      <c r="Y44" s="140">
        <v>2</v>
      </c>
      <c r="Z44" s="140">
        <v>0.75</v>
      </c>
      <c r="AA44" s="140">
        <v>7.5</v>
      </c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86"/>
      <c r="AM44" s="86"/>
      <c r="AN44" s="86"/>
      <c r="AO44" s="86"/>
      <c r="AP44" s="86"/>
      <c r="AQ44" s="86"/>
      <c r="AR44" s="86"/>
      <c r="AS44" s="86"/>
    </row>
    <row r="45" spans="1:45" s="38" customFormat="1" ht="31.5" hidden="1" customHeight="1" x14ac:dyDescent="0.3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4"/>
      <c r="T45" s="140">
        <v>2</v>
      </c>
      <c r="U45" s="140">
        <v>2.5</v>
      </c>
      <c r="V45" s="140">
        <v>0</v>
      </c>
      <c r="W45" s="140">
        <v>2.5</v>
      </c>
      <c r="X45" s="140">
        <v>2</v>
      </c>
      <c r="Y45" s="140">
        <v>3.5</v>
      </c>
      <c r="Z45" s="140">
        <v>0</v>
      </c>
      <c r="AA45" s="140">
        <v>9</v>
      </c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86"/>
      <c r="AM45" s="86"/>
      <c r="AN45" s="86"/>
      <c r="AO45" s="86"/>
      <c r="AP45" s="86"/>
      <c r="AQ45" s="86"/>
      <c r="AR45" s="86"/>
      <c r="AS45" s="86"/>
    </row>
    <row r="46" spans="1:45" s="38" customFormat="1" ht="31.5" hidden="1" customHeight="1" x14ac:dyDescent="0.3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4"/>
      <c r="T46" s="140">
        <v>2.5</v>
      </c>
      <c r="U46" s="140">
        <v>2.5</v>
      </c>
      <c r="V46" s="140">
        <v>1</v>
      </c>
      <c r="W46" s="140">
        <v>3.5</v>
      </c>
      <c r="X46" s="140">
        <v>2.5</v>
      </c>
      <c r="Y46" s="140">
        <v>5</v>
      </c>
      <c r="Z46" s="140">
        <v>0.75</v>
      </c>
      <c r="AA46" s="140">
        <v>14.5</v>
      </c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86"/>
      <c r="AM46" s="86"/>
      <c r="AN46" s="86"/>
      <c r="AO46" s="86"/>
      <c r="AP46" s="86"/>
      <c r="AQ46" s="86"/>
      <c r="AR46" s="86"/>
      <c r="AS46" s="86"/>
    </row>
    <row r="47" spans="1:45" s="38" customFormat="1" ht="31.5" hidden="1" customHeight="1" x14ac:dyDescent="0.3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4"/>
      <c r="T47" s="140">
        <v>3</v>
      </c>
      <c r="U47" s="140">
        <v>4.5</v>
      </c>
      <c r="V47" s="140">
        <v>0</v>
      </c>
      <c r="W47" s="140">
        <v>4</v>
      </c>
      <c r="X47" s="140">
        <v>3</v>
      </c>
      <c r="Y47" s="140">
        <v>6.5</v>
      </c>
      <c r="Z47" s="140">
        <v>0</v>
      </c>
      <c r="AA47" s="140">
        <v>14.5</v>
      </c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86"/>
      <c r="AM47" s="86"/>
      <c r="AN47" s="86"/>
      <c r="AO47" s="86"/>
      <c r="AP47" s="86"/>
      <c r="AQ47" s="86"/>
      <c r="AR47" s="86"/>
      <c r="AS47" s="86"/>
    </row>
    <row r="48" spans="1:45" s="38" customFormat="1" ht="31.5" hidden="1" customHeight="1" x14ac:dyDescent="0.3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 t="str">
        <f>IF(C56=O56,R51,R50)</f>
        <v>Gabião tipo Caixa 8x10 Zn90Al10</v>
      </c>
      <c r="S48" s="74"/>
      <c r="T48" s="140">
        <v>3.5</v>
      </c>
      <c r="U48" s="140">
        <v>4.5</v>
      </c>
      <c r="V48" s="140">
        <v>1.25</v>
      </c>
      <c r="W48" s="140">
        <v>5</v>
      </c>
      <c r="X48" s="140">
        <v>3.5</v>
      </c>
      <c r="Y48" s="140">
        <v>8</v>
      </c>
      <c r="Z48" s="140">
        <v>0.75</v>
      </c>
      <c r="AA48" s="140">
        <v>19.5</v>
      </c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86"/>
      <c r="AM48" s="86"/>
      <c r="AN48" s="86"/>
      <c r="AO48" s="86"/>
      <c r="AP48" s="86"/>
      <c r="AQ48" s="86"/>
      <c r="AR48" s="86"/>
      <c r="AS48" s="86"/>
    </row>
    <row r="49" spans="1:45" s="38" customFormat="1" hidden="1" x14ac:dyDescent="0.3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4"/>
      <c r="T49" s="140">
        <v>4</v>
      </c>
      <c r="U49" s="140">
        <v>7</v>
      </c>
      <c r="V49" s="140">
        <v>0</v>
      </c>
      <c r="W49" s="140">
        <v>5.5</v>
      </c>
      <c r="X49" s="140">
        <v>4</v>
      </c>
      <c r="Y49" s="140">
        <v>9.5</v>
      </c>
      <c r="Z49" s="140">
        <v>0</v>
      </c>
      <c r="AA49" s="140">
        <v>21</v>
      </c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86"/>
      <c r="AM49" s="86"/>
      <c r="AN49" s="86"/>
      <c r="AO49" s="86"/>
      <c r="AP49" s="86"/>
      <c r="AQ49" s="86"/>
      <c r="AR49" s="86"/>
      <c r="AS49" s="86"/>
    </row>
    <row r="50" spans="1:45" s="38" customFormat="1" hidden="1" x14ac:dyDescent="0.3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141"/>
      <c r="N50" s="141"/>
      <c r="O50" s="141"/>
      <c r="P50" s="141"/>
      <c r="Q50" s="141"/>
      <c r="R50" s="73" t="s">
        <v>80</v>
      </c>
      <c r="S50" s="74"/>
      <c r="T50" s="140">
        <v>4.5</v>
      </c>
      <c r="U50" s="140">
        <v>7</v>
      </c>
      <c r="V50" s="140">
        <v>1.5</v>
      </c>
      <c r="W50" s="140">
        <v>6.5</v>
      </c>
      <c r="X50" s="140">
        <v>4.5</v>
      </c>
      <c r="Y50" s="140">
        <v>11.5</v>
      </c>
      <c r="Z50" s="140">
        <v>0.75</v>
      </c>
      <c r="AA50" s="140">
        <v>27</v>
      </c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86"/>
      <c r="AM50" s="86"/>
      <c r="AN50" s="86"/>
      <c r="AO50" s="86"/>
      <c r="AP50" s="86"/>
      <c r="AQ50" s="86"/>
      <c r="AR50" s="86"/>
      <c r="AS50" s="86"/>
    </row>
    <row r="51" spans="1:45" s="38" customFormat="1" hidden="1" x14ac:dyDescent="0.3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141"/>
      <c r="N51" s="141"/>
      <c r="O51" s="141"/>
      <c r="P51" s="141"/>
      <c r="Q51" s="141"/>
      <c r="R51" s="73" t="s">
        <v>70</v>
      </c>
      <c r="S51" s="73"/>
      <c r="T51" s="140">
        <v>5</v>
      </c>
      <c r="U51" s="140">
        <v>9.5</v>
      </c>
      <c r="V51" s="140">
        <v>1</v>
      </c>
      <c r="W51" s="140">
        <v>7</v>
      </c>
      <c r="X51" s="140">
        <v>5</v>
      </c>
      <c r="Y51" s="140">
        <v>13.5</v>
      </c>
      <c r="Z51" s="140"/>
      <c r="AA51" s="140">
        <v>28.5</v>
      </c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86"/>
      <c r="AM51" s="86"/>
      <c r="AN51" s="86"/>
      <c r="AO51" s="86"/>
      <c r="AP51" s="86"/>
      <c r="AQ51" s="86"/>
      <c r="AR51" s="86"/>
      <c r="AS51" s="86"/>
    </row>
    <row r="52" spans="1:45" s="38" customFormat="1" hidden="1" x14ac:dyDescent="0.3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141"/>
      <c r="N52" s="141"/>
      <c r="O52" s="141"/>
      <c r="P52" s="141"/>
      <c r="Q52" s="141"/>
      <c r="R52" s="73"/>
      <c r="S52" s="73"/>
      <c r="T52" s="75"/>
      <c r="U52" s="75"/>
      <c r="V52" s="75"/>
      <c r="W52" s="75"/>
      <c r="X52" s="75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</row>
    <row r="53" spans="1:45" s="38" customFormat="1" hidden="1" x14ac:dyDescent="0.3">
      <c r="A53" s="73"/>
      <c r="B53" s="73"/>
      <c r="C53" s="74"/>
      <c r="D53" s="74"/>
      <c r="E53" s="74"/>
      <c r="F53" s="74"/>
      <c r="G53" s="74"/>
      <c r="H53" s="73"/>
      <c r="I53" s="73"/>
      <c r="J53" s="73"/>
      <c r="K53" s="73"/>
      <c r="L53" s="73"/>
      <c r="M53" s="141"/>
      <c r="N53" s="141"/>
      <c r="O53" s="141"/>
      <c r="P53" s="141"/>
      <c r="Q53" s="141"/>
      <c r="R53" s="73"/>
      <c r="S53" s="73"/>
      <c r="T53" s="75"/>
      <c r="U53" s="75"/>
      <c r="V53" s="75"/>
      <c r="W53" s="75"/>
      <c r="X53" s="73" t="s">
        <v>29</v>
      </c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</row>
    <row r="54" spans="1:45" s="38" customFormat="1" ht="19.5" hidden="1" x14ac:dyDescent="0.3">
      <c r="A54" s="73"/>
      <c r="B54" s="73"/>
      <c r="C54" s="128" t="s">
        <v>4</v>
      </c>
      <c r="D54" s="74"/>
      <c r="E54" s="74"/>
      <c r="F54" s="74"/>
      <c r="G54" s="74"/>
      <c r="H54" s="74"/>
      <c r="I54" s="74"/>
      <c r="J54" s="74"/>
      <c r="K54" s="73"/>
      <c r="L54" s="73"/>
      <c r="M54" s="141"/>
      <c r="N54" s="142">
        <v>0.5</v>
      </c>
      <c r="O54" s="141"/>
      <c r="P54" s="141"/>
      <c r="Q54" s="141"/>
      <c r="R54" s="73"/>
      <c r="S54" s="73"/>
      <c r="T54" s="75"/>
      <c r="U54" s="75"/>
      <c r="V54" s="75"/>
      <c r="W54" s="75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</row>
    <row r="55" spans="1:45" s="38" customFormat="1" ht="18.75" hidden="1" x14ac:dyDescent="0.3">
      <c r="A55" s="73"/>
      <c r="B55" s="73"/>
      <c r="C55" s="129" t="s">
        <v>5</v>
      </c>
      <c r="D55" s="130"/>
      <c r="E55" s="130"/>
      <c r="F55" s="131" t="s">
        <v>6</v>
      </c>
      <c r="G55" s="131" t="s">
        <v>7</v>
      </c>
      <c r="H55" s="74"/>
      <c r="I55" s="74"/>
      <c r="J55" s="74"/>
      <c r="K55" s="73"/>
      <c r="L55" s="73"/>
      <c r="M55" s="141"/>
      <c r="N55" s="141" t="s">
        <v>65</v>
      </c>
      <c r="O55" s="147" t="s">
        <v>79</v>
      </c>
      <c r="P55" s="147"/>
      <c r="Q55" s="147"/>
      <c r="R55" s="148"/>
      <c r="S55" s="73"/>
      <c r="T55" s="75"/>
      <c r="U55" s="75"/>
      <c r="V55" s="75"/>
      <c r="W55" s="75"/>
      <c r="X55" s="73" t="s">
        <v>33</v>
      </c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</row>
    <row r="56" spans="1:45" s="38" customFormat="1" hidden="1" x14ac:dyDescent="0.3">
      <c r="A56" s="73">
        <v>1</v>
      </c>
      <c r="B56" s="132">
        <f>IF(F56&gt;0,1,0)</f>
        <v>0</v>
      </c>
      <c r="C56" s="133" t="str">
        <f>VLOOKUP(R21,N55:O56,2,FALSE)</f>
        <v>Gabião tipo Caixa 8x10 Zn90Al10 h=0,50m</v>
      </c>
      <c r="D56" s="133"/>
      <c r="E56" s="133"/>
      <c r="F56" s="134">
        <f>INDEX($T$43:$W$51,MATCH($R$10,$T$43:$T$51,0),MATCH($K$56,$T$43:$W$43,0))*$R$7+INDEX($X$43:$AA$51,MATCH($R$10,$X$43:$X$51,0),MATCH($K$56,$X$43:$AA$43,0))*$X$56</f>
        <v>0</v>
      </c>
      <c r="G56" s="135" t="s">
        <v>8</v>
      </c>
      <c r="H56" s="73"/>
      <c r="I56" s="74"/>
      <c r="J56" s="74"/>
      <c r="K56" s="133" t="s">
        <v>40</v>
      </c>
      <c r="L56" s="73"/>
      <c r="M56" s="141"/>
      <c r="N56" s="141" t="s">
        <v>66</v>
      </c>
      <c r="O56" s="141" t="s">
        <v>40</v>
      </c>
      <c r="P56" s="141"/>
      <c r="Q56" s="141"/>
      <c r="R56" s="73"/>
      <c r="S56" s="73"/>
      <c r="T56" s="74"/>
      <c r="U56" s="74"/>
      <c r="V56" s="74"/>
      <c r="W56" s="74"/>
      <c r="X56" s="141">
        <f>IF(R7&lt;=20,2,IF(AND((R7/20)-ROUNDDOWN(R7/20,0)&gt;0,(R7/20)-ROUNDDOWN(R7/20,0)&lt;=0.49),CEILING(R7/20,1),CEILING(R7/20,1)+1))</f>
        <v>2</v>
      </c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</row>
    <row r="57" spans="1:45" s="38" customFormat="1" hidden="1" x14ac:dyDescent="0.3">
      <c r="A57" s="73">
        <v>2</v>
      </c>
      <c r="B57" s="132">
        <f>B56+1</f>
        <v>1</v>
      </c>
      <c r="C57" s="133" t="str">
        <f>VLOOKUP(R21,N59:O60,2,FALSE)</f>
        <v>Gabião tipo Caixa 8x10 Zn90Al10 h=1,00m</v>
      </c>
      <c r="D57" s="133"/>
      <c r="E57" s="133"/>
      <c r="F57" s="134">
        <f>INDEX($T$43:$W$51,MATCH($R$10,$T$43:$T$51,0),MATCH($K$57,$T$43:$W$43,0))*$R$7+INDEX($X$43:$AA$51,MATCH($R$10,$X$43:$X$51,0),MATCH($K$57,$X$43:$AA$43,0))*$X$56</f>
        <v>103</v>
      </c>
      <c r="G57" s="135" t="s">
        <v>8</v>
      </c>
      <c r="H57" s="73"/>
      <c r="I57" s="74"/>
      <c r="J57" s="74"/>
      <c r="K57" s="133" t="s">
        <v>41</v>
      </c>
      <c r="L57" s="73"/>
      <c r="M57" s="141"/>
      <c r="N57" s="141"/>
      <c r="O57" s="141"/>
      <c r="P57" s="141"/>
      <c r="Q57" s="141"/>
      <c r="R57" s="73"/>
      <c r="S57" s="73"/>
      <c r="T57" s="75"/>
      <c r="U57" s="75"/>
      <c r="V57" s="75"/>
      <c r="W57" s="75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</row>
    <row r="58" spans="1:45" s="38" customFormat="1" hidden="1" x14ac:dyDescent="0.3">
      <c r="A58" s="73">
        <v>3</v>
      </c>
      <c r="B58" s="132">
        <f>B57+1</f>
        <v>2</v>
      </c>
      <c r="C58" s="133" t="s">
        <v>31</v>
      </c>
      <c r="D58" s="133"/>
      <c r="E58" s="133"/>
      <c r="F58" s="134">
        <f>CEILING(((F56+F57)*1.15),5)</f>
        <v>120</v>
      </c>
      <c r="G58" s="135" t="s">
        <v>8</v>
      </c>
      <c r="H58" s="73"/>
      <c r="I58" s="74"/>
      <c r="K58" s="142" t="s">
        <v>62</v>
      </c>
      <c r="L58" s="73"/>
      <c r="M58" s="141"/>
      <c r="N58" s="142">
        <v>1</v>
      </c>
      <c r="O58" s="141"/>
      <c r="P58" s="141"/>
      <c r="Q58" s="141"/>
      <c r="R58" s="73"/>
      <c r="S58" s="73"/>
      <c r="T58" s="75"/>
      <c r="U58" s="75"/>
      <c r="V58" s="75"/>
      <c r="W58" s="75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</row>
    <row r="59" spans="1:45" s="38" customFormat="1" hidden="1" x14ac:dyDescent="0.3">
      <c r="A59" s="73">
        <v>4</v>
      </c>
      <c r="B59" s="132">
        <f>B58+1</f>
        <v>3</v>
      </c>
      <c r="C59" s="133" t="s">
        <v>83</v>
      </c>
      <c r="D59" s="133"/>
      <c r="E59" s="133"/>
      <c r="F59" s="145">
        <f>IF(R23="Arame Padrão",CEILING((F56*0.68+F57*0.68),25),R24)</f>
        <v>75</v>
      </c>
      <c r="G59" s="135" t="s">
        <v>20</v>
      </c>
      <c r="H59" s="73"/>
      <c r="I59" s="74"/>
      <c r="K59" s="143">
        <f>(INDEX($T$43:$W$51,MATCH($R$10,$T$43:$T$51,0),MATCH($C$60,$T$43:$W$43,0))*$R$7+INDEX($X$43:$AA$51,MATCH($R$10,$X$43:$X$51,0),MATCH($C$60,$X$43:$AA$43,0))*$X$56)*1.1/230</f>
        <v>0.52130434782608703</v>
      </c>
      <c r="L59" s="73"/>
      <c r="M59" s="141"/>
      <c r="N59" s="141" t="s">
        <v>65</v>
      </c>
      <c r="O59" s="147" t="s">
        <v>82</v>
      </c>
      <c r="P59" s="147"/>
      <c r="Q59" s="147"/>
      <c r="R59" s="148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</row>
    <row r="60" spans="1:45" s="38" customFormat="1" hidden="1" x14ac:dyDescent="0.3">
      <c r="A60" s="73">
        <v>5</v>
      </c>
      <c r="B60" s="73">
        <f>B59+1</f>
        <v>4</v>
      </c>
      <c r="C60" s="133" t="s">
        <v>81</v>
      </c>
      <c r="D60" s="133"/>
      <c r="E60" s="133"/>
      <c r="F60" s="134">
        <f>VLOOKUP(R17,K60:L61,2,FALSE)</f>
        <v>230</v>
      </c>
      <c r="G60" s="135" t="s">
        <v>9</v>
      </c>
      <c r="H60" s="73"/>
      <c r="I60" s="74"/>
      <c r="K60" s="142" t="s">
        <v>63</v>
      </c>
      <c r="L60" s="143">
        <f>(CEILING(K59,1))*230</f>
        <v>230</v>
      </c>
      <c r="M60" s="141"/>
      <c r="N60" s="141" t="s">
        <v>66</v>
      </c>
      <c r="O60" s="141" t="s">
        <v>41</v>
      </c>
      <c r="P60" s="141"/>
      <c r="Q60" s="141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</row>
    <row r="61" spans="1:45" s="38" customFormat="1" hidden="1" x14ac:dyDescent="0.3">
      <c r="A61" s="73"/>
      <c r="B61" s="132"/>
      <c r="C61" s="133"/>
      <c r="D61" s="133"/>
      <c r="E61" s="133"/>
      <c r="F61" s="144"/>
      <c r="G61" s="135"/>
      <c r="H61" s="73"/>
      <c r="I61" s="74"/>
      <c r="K61" s="142" t="s">
        <v>61</v>
      </c>
      <c r="L61" s="143">
        <f>(INT(K59))*230</f>
        <v>0</v>
      </c>
      <c r="M61" s="141"/>
      <c r="N61" s="141"/>
      <c r="O61" s="141"/>
      <c r="P61" s="141"/>
      <c r="Q61" s="141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</row>
    <row r="62" spans="1:45" s="38" customFormat="1" hidden="1" x14ac:dyDescent="0.3">
      <c r="A62" s="73"/>
      <c r="B62" s="132"/>
      <c r="C62" s="73"/>
      <c r="D62" s="73"/>
      <c r="E62" s="73"/>
      <c r="F62" s="73"/>
      <c r="G62" s="73"/>
      <c r="H62" s="73"/>
      <c r="I62" s="74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</row>
    <row r="63" spans="1:45" s="38" customFormat="1" hidden="1" x14ac:dyDescent="0.3">
      <c r="A63" s="86"/>
      <c r="B63" s="118"/>
      <c r="C63" s="86"/>
      <c r="D63" s="86"/>
      <c r="E63" s="86"/>
      <c r="F63" s="86"/>
      <c r="G63" s="86"/>
      <c r="H63" s="86"/>
      <c r="I63" s="87"/>
      <c r="J63" s="87"/>
      <c r="K63" s="86"/>
      <c r="L63" s="73"/>
      <c r="M63" s="73"/>
      <c r="R63" s="73"/>
      <c r="S63" s="73"/>
      <c r="T63" s="74"/>
      <c r="U63" s="236"/>
      <c r="V63" s="236"/>
      <c r="W63" s="236"/>
      <c r="X63" s="237"/>
      <c r="Y63" s="236"/>
      <c r="Z63" s="236"/>
      <c r="AA63" s="236"/>
      <c r="AB63" s="74"/>
      <c r="AC63" s="73"/>
      <c r="AD63" s="73"/>
      <c r="AE63" s="73"/>
      <c r="AF63" s="73"/>
      <c r="AG63" s="73"/>
      <c r="AH63" s="73"/>
      <c r="AI63" s="73"/>
      <c r="AJ63" s="73"/>
      <c r="AK63" s="73"/>
    </row>
    <row r="64" spans="1:45" s="38" customFormat="1" ht="17.25" hidden="1" x14ac:dyDescent="0.3">
      <c r="A64" s="86"/>
      <c r="B64" s="86"/>
      <c r="C64" s="86"/>
      <c r="D64" s="86"/>
      <c r="E64" s="86"/>
      <c r="F64" s="86"/>
      <c r="G64" s="87"/>
      <c r="H64" s="87"/>
      <c r="I64" s="87"/>
      <c r="J64" s="87"/>
      <c r="K64" s="146" t="s">
        <v>65</v>
      </c>
      <c r="L64" s="73"/>
      <c r="M64" s="73"/>
      <c r="R64" s="73"/>
      <c r="S64" s="73"/>
      <c r="T64" s="74"/>
      <c r="U64" s="150"/>
      <c r="V64" s="150"/>
      <c r="W64" s="150"/>
      <c r="X64" s="237"/>
      <c r="Y64" s="150"/>
      <c r="Z64" s="150"/>
      <c r="AA64" s="150"/>
      <c r="AB64" s="74"/>
      <c r="AC64" s="73"/>
      <c r="AD64" s="73"/>
      <c r="AE64" s="73"/>
      <c r="AF64" s="73"/>
      <c r="AG64" s="73"/>
      <c r="AH64" s="73"/>
      <c r="AI64" s="73"/>
      <c r="AJ64" s="73"/>
      <c r="AK64" s="73"/>
    </row>
    <row r="65" spans="1:37" s="38" customFormat="1" ht="17.25" hidden="1" x14ac:dyDescent="0.3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146" t="s">
        <v>66</v>
      </c>
      <c r="L65" s="73"/>
      <c r="M65" s="73"/>
      <c r="R65" s="73"/>
      <c r="S65" s="73"/>
      <c r="T65" s="74"/>
      <c r="U65" s="150"/>
      <c r="V65" s="150"/>
      <c r="W65" s="150"/>
      <c r="X65" s="150"/>
      <c r="Y65" s="150"/>
      <c r="Z65" s="150"/>
      <c r="AA65" s="150"/>
      <c r="AB65" s="74"/>
      <c r="AC65" s="73"/>
      <c r="AD65" s="73"/>
      <c r="AE65" s="73"/>
      <c r="AF65" s="73"/>
      <c r="AG65" s="73"/>
      <c r="AH65" s="73"/>
      <c r="AI65" s="73"/>
      <c r="AJ65" s="73"/>
      <c r="AK65" s="73"/>
    </row>
    <row r="66" spans="1:37" s="38" customFormat="1" hidden="1" x14ac:dyDescent="0.3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T66" s="71"/>
      <c r="U66" s="150"/>
      <c r="V66" s="150"/>
      <c r="W66" s="150"/>
      <c r="X66" s="150"/>
      <c r="Y66" s="150"/>
      <c r="Z66" s="150"/>
      <c r="AA66" s="150"/>
      <c r="AB66" s="74"/>
      <c r="AC66" s="73"/>
      <c r="AD66" s="73"/>
      <c r="AE66" s="73"/>
      <c r="AF66" s="73"/>
      <c r="AG66" s="73"/>
      <c r="AH66" s="73"/>
      <c r="AI66" s="73"/>
      <c r="AJ66" s="73"/>
      <c r="AK66" s="73"/>
    </row>
    <row r="67" spans="1:37" s="38" customFormat="1" x14ac:dyDescent="0.3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T67" s="71"/>
      <c r="U67" s="151"/>
      <c r="V67" s="151"/>
      <c r="W67" s="151"/>
      <c r="X67" s="151"/>
      <c r="Y67" s="151"/>
      <c r="Z67" s="151"/>
      <c r="AA67" s="151"/>
      <c r="AB67" s="74"/>
      <c r="AC67" s="73"/>
      <c r="AD67" s="73"/>
      <c r="AE67" s="73"/>
      <c r="AF67" s="73"/>
      <c r="AG67" s="73"/>
      <c r="AH67" s="73"/>
      <c r="AI67" s="73"/>
      <c r="AJ67" s="73"/>
      <c r="AK67" s="73"/>
    </row>
    <row r="68" spans="1:37" s="38" customFormat="1" x14ac:dyDescent="0.3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T68" s="71"/>
      <c r="U68" s="151"/>
      <c r="V68" s="151"/>
      <c r="W68" s="151"/>
      <c r="X68" s="151"/>
      <c r="Y68" s="151"/>
      <c r="Z68" s="151"/>
      <c r="AA68" s="151"/>
      <c r="AB68" s="74"/>
      <c r="AC68" s="73"/>
      <c r="AD68" s="73"/>
      <c r="AE68" s="73"/>
      <c r="AF68" s="73"/>
      <c r="AG68" s="73"/>
      <c r="AH68" s="73"/>
      <c r="AI68" s="73"/>
      <c r="AJ68" s="73"/>
      <c r="AK68" s="73"/>
    </row>
    <row r="69" spans="1:37" s="38" customFormat="1" x14ac:dyDescent="0.3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T69" s="71"/>
      <c r="U69" s="151"/>
      <c r="V69" s="151"/>
      <c r="W69" s="151"/>
      <c r="X69" s="151"/>
      <c r="Y69" s="151"/>
      <c r="Z69" s="151"/>
      <c r="AA69" s="151"/>
      <c r="AB69" s="74"/>
      <c r="AC69" s="73"/>
      <c r="AD69" s="73"/>
      <c r="AE69" s="73"/>
      <c r="AF69" s="73"/>
      <c r="AG69" s="73"/>
      <c r="AH69" s="73"/>
      <c r="AI69" s="73"/>
      <c r="AJ69" s="73"/>
      <c r="AK69" s="73"/>
    </row>
    <row r="70" spans="1:37" s="38" customFormat="1" x14ac:dyDescent="0.3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T70" s="71"/>
      <c r="U70" s="151"/>
      <c r="V70" s="151"/>
      <c r="W70" s="151"/>
      <c r="X70" s="151"/>
      <c r="Y70" s="151"/>
      <c r="Z70" s="151"/>
      <c r="AA70" s="151"/>
      <c r="AB70" s="74"/>
      <c r="AC70" s="73"/>
      <c r="AD70" s="73"/>
      <c r="AE70" s="73"/>
      <c r="AF70" s="73"/>
      <c r="AG70" s="73"/>
      <c r="AH70" s="73"/>
      <c r="AI70" s="73"/>
      <c r="AJ70" s="73"/>
      <c r="AK70" s="73"/>
    </row>
    <row r="71" spans="1:37" s="38" customFormat="1" x14ac:dyDescent="0.3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T71" s="71"/>
      <c r="U71" s="151"/>
      <c r="V71" s="151"/>
      <c r="W71" s="151"/>
      <c r="X71" s="151"/>
      <c r="Y71" s="151"/>
      <c r="Z71" s="151"/>
      <c r="AA71" s="151"/>
      <c r="AB71" s="74"/>
      <c r="AC71" s="73"/>
      <c r="AD71" s="73"/>
      <c r="AE71" s="73"/>
      <c r="AF71" s="73"/>
      <c r="AG71" s="73"/>
      <c r="AH71" s="73"/>
      <c r="AI71" s="73"/>
      <c r="AJ71" s="73"/>
      <c r="AK71" s="73"/>
    </row>
    <row r="72" spans="1:37" s="38" customFormat="1" x14ac:dyDescent="0.3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T72" s="71"/>
      <c r="U72" s="151"/>
      <c r="V72" s="151"/>
      <c r="W72" s="151"/>
      <c r="X72" s="151"/>
      <c r="Y72" s="151"/>
      <c r="Z72" s="151"/>
      <c r="AA72" s="151"/>
      <c r="AB72" s="74"/>
      <c r="AC72" s="73"/>
      <c r="AD72" s="73"/>
      <c r="AE72" s="73"/>
      <c r="AF72" s="73"/>
      <c r="AG72" s="73"/>
      <c r="AH72" s="73"/>
      <c r="AI72" s="73"/>
      <c r="AJ72" s="73"/>
      <c r="AK72" s="73"/>
    </row>
    <row r="73" spans="1:37" s="38" customFormat="1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T73" s="71"/>
      <c r="U73" s="151"/>
      <c r="V73" s="151"/>
      <c r="W73" s="151"/>
      <c r="X73" s="151"/>
      <c r="Y73" s="151"/>
      <c r="Z73" s="151"/>
      <c r="AA73" s="151"/>
      <c r="AB73" s="74"/>
      <c r="AC73" s="73"/>
      <c r="AD73" s="73"/>
      <c r="AE73" s="73"/>
      <c r="AF73" s="73"/>
      <c r="AG73" s="73"/>
      <c r="AH73" s="73"/>
      <c r="AI73" s="73"/>
      <c r="AJ73" s="73"/>
      <c r="AK73" s="73"/>
    </row>
    <row r="74" spans="1:37" s="38" customFormat="1" x14ac:dyDescent="0.3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T74" s="71"/>
      <c r="U74" s="151"/>
      <c r="V74" s="151"/>
      <c r="W74" s="151"/>
      <c r="X74" s="151"/>
      <c r="Y74" s="151"/>
      <c r="Z74" s="151"/>
      <c r="AA74" s="151"/>
      <c r="AB74" s="74"/>
      <c r="AC74" s="73"/>
      <c r="AD74" s="73"/>
      <c r="AE74" s="73"/>
      <c r="AF74" s="73"/>
      <c r="AG74" s="73"/>
      <c r="AH74" s="73"/>
      <c r="AI74" s="73"/>
      <c r="AJ74" s="73"/>
      <c r="AK74" s="73"/>
    </row>
    <row r="75" spans="1:37" s="38" customFormat="1" x14ac:dyDescent="0.3">
      <c r="T75" s="71"/>
      <c r="U75" s="151"/>
      <c r="V75" s="151"/>
      <c r="W75" s="151"/>
      <c r="X75" s="151"/>
      <c r="Y75" s="151"/>
      <c r="Z75" s="151"/>
      <c r="AA75" s="151"/>
      <c r="AB75" s="74"/>
      <c r="AC75" s="73"/>
      <c r="AD75" s="73"/>
      <c r="AE75" s="73"/>
      <c r="AF75" s="73"/>
      <c r="AG75" s="73"/>
      <c r="AH75" s="73"/>
      <c r="AI75" s="73"/>
      <c r="AJ75" s="73"/>
      <c r="AK75" s="73"/>
    </row>
    <row r="76" spans="1:37" s="38" customFormat="1" x14ac:dyDescent="0.3">
      <c r="T76" s="71"/>
      <c r="U76" s="74"/>
      <c r="V76" s="74"/>
      <c r="W76" s="74"/>
      <c r="X76" s="74"/>
      <c r="Y76" s="74"/>
      <c r="Z76" s="74"/>
      <c r="AA76" s="74"/>
      <c r="AB76" s="74"/>
      <c r="AC76" s="73"/>
      <c r="AD76" s="73"/>
      <c r="AE76" s="73"/>
      <c r="AF76" s="73"/>
      <c r="AG76" s="73"/>
      <c r="AH76" s="73"/>
      <c r="AI76" s="73"/>
      <c r="AJ76" s="73"/>
      <c r="AK76" s="73"/>
    </row>
    <row r="77" spans="1:37" s="38" customFormat="1" x14ac:dyDescent="0.3"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</row>
    <row r="78" spans="1:37" s="38" customFormat="1" x14ac:dyDescent="0.3"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</row>
    <row r="79" spans="1:37" s="38" customFormat="1" x14ac:dyDescent="0.3"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</row>
    <row r="80" spans="1:37" s="38" customFormat="1" x14ac:dyDescent="0.3"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</row>
    <row r="81" spans="21:37" s="38" customFormat="1" x14ac:dyDescent="0.3"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</row>
    <row r="82" spans="21:37" s="38" customFormat="1" x14ac:dyDescent="0.3"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</row>
    <row r="83" spans="21:37" s="38" customFormat="1" x14ac:dyDescent="0.3"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</row>
    <row r="84" spans="21:37" s="38" customFormat="1" x14ac:dyDescent="0.3"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</row>
    <row r="85" spans="21:37" s="38" customFormat="1" x14ac:dyDescent="0.3"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</row>
    <row r="86" spans="21:37" s="38" customFormat="1" x14ac:dyDescent="0.3"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</row>
    <row r="87" spans="21:37" s="38" customFormat="1" x14ac:dyDescent="0.3"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</row>
    <row r="88" spans="21:37" s="38" customFormat="1" x14ac:dyDescent="0.3"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</row>
    <row r="89" spans="21:37" s="38" customFormat="1" x14ac:dyDescent="0.3"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</row>
    <row r="90" spans="21:37" s="38" customFormat="1" x14ac:dyDescent="0.3"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</row>
    <row r="91" spans="21:37" s="38" customFormat="1" x14ac:dyDescent="0.3"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</row>
    <row r="92" spans="21:37" s="38" customFormat="1" x14ac:dyDescent="0.3"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</row>
    <row r="93" spans="21:37" s="38" customFormat="1" x14ac:dyDescent="0.3"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</row>
    <row r="94" spans="21:37" s="38" customFormat="1" x14ac:dyDescent="0.3"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</row>
    <row r="95" spans="21:37" s="38" customFormat="1" x14ac:dyDescent="0.3"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</row>
    <row r="96" spans="21:37" s="38" customFormat="1" x14ac:dyDescent="0.3"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</row>
    <row r="97" spans="21:37" s="38" customFormat="1" x14ac:dyDescent="0.3"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</row>
    <row r="98" spans="21:37" s="38" customFormat="1" x14ac:dyDescent="0.3"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</row>
    <row r="99" spans="21:37" s="38" customFormat="1" x14ac:dyDescent="0.3"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</row>
    <row r="100" spans="21:37" s="38" customFormat="1" x14ac:dyDescent="0.3"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</row>
    <row r="101" spans="21:37" s="38" customFormat="1" x14ac:dyDescent="0.3"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</row>
    <row r="102" spans="21:37" s="38" customFormat="1" x14ac:dyDescent="0.3"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</row>
    <row r="103" spans="21:37" s="38" customFormat="1" x14ac:dyDescent="0.3"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</row>
    <row r="104" spans="21:37" s="38" customFormat="1" x14ac:dyDescent="0.3"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</row>
    <row r="105" spans="21:37" s="38" customFormat="1" x14ac:dyDescent="0.3"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</row>
    <row r="106" spans="21:37" s="38" customFormat="1" x14ac:dyDescent="0.3"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</row>
    <row r="107" spans="21:37" s="38" customFormat="1" x14ac:dyDescent="0.3"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</row>
    <row r="108" spans="21:37" s="38" customFormat="1" x14ac:dyDescent="0.3"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</row>
    <row r="109" spans="21:37" s="38" customFormat="1" x14ac:dyDescent="0.3"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</row>
    <row r="110" spans="21:37" s="38" customFormat="1" x14ac:dyDescent="0.3"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</row>
    <row r="111" spans="21:37" s="38" customFormat="1" x14ac:dyDescent="0.3"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</row>
    <row r="112" spans="21:37" s="38" customFormat="1" x14ac:dyDescent="0.3"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</row>
    <row r="113" spans="21:37" s="38" customFormat="1" x14ac:dyDescent="0.3"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</row>
    <row r="114" spans="21:37" s="38" customFormat="1" x14ac:dyDescent="0.3"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</row>
    <row r="115" spans="21:37" s="38" customFormat="1" x14ac:dyDescent="0.3"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</row>
    <row r="116" spans="21:37" s="38" customFormat="1" x14ac:dyDescent="0.3"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</row>
    <row r="117" spans="21:37" s="38" customFormat="1" x14ac:dyDescent="0.3"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</row>
    <row r="118" spans="21:37" s="38" customFormat="1" x14ac:dyDescent="0.3"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</row>
    <row r="119" spans="21:37" s="38" customFormat="1" x14ac:dyDescent="0.3"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</row>
    <row r="120" spans="21:37" s="38" customFormat="1" x14ac:dyDescent="0.3"/>
    <row r="121" spans="21:37" s="38" customFormat="1" x14ac:dyDescent="0.3"/>
    <row r="122" spans="21:37" s="38" customFormat="1" x14ac:dyDescent="0.3"/>
    <row r="123" spans="21:37" s="38" customFormat="1" x14ac:dyDescent="0.3"/>
    <row r="124" spans="21:37" s="38" customFormat="1" x14ac:dyDescent="0.3"/>
    <row r="125" spans="21:37" s="38" customFormat="1" x14ac:dyDescent="0.3"/>
    <row r="126" spans="21:37" s="38" customFormat="1" x14ac:dyDescent="0.3"/>
    <row r="127" spans="21:37" s="38" customFormat="1" x14ac:dyDescent="0.3"/>
    <row r="128" spans="21:37" s="38" customFormat="1" x14ac:dyDescent="0.3"/>
    <row r="129" s="38" customFormat="1" x14ac:dyDescent="0.3"/>
    <row r="130" s="38" customFormat="1" x14ac:dyDescent="0.3"/>
    <row r="131" s="38" customFormat="1" x14ac:dyDescent="0.3"/>
    <row r="132" s="38" customFormat="1" x14ac:dyDescent="0.3"/>
    <row r="133" s="38" customFormat="1" x14ac:dyDescent="0.3"/>
    <row r="134" s="38" customFormat="1" x14ac:dyDescent="0.3"/>
    <row r="135" s="38" customFormat="1" x14ac:dyDescent="0.3"/>
    <row r="136" s="38" customFormat="1" x14ac:dyDescent="0.3"/>
    <row r="137" s="38" customFormat="1" x14ac:dyDescent="0.3"/>
    <row r="138" s="38" customFormat="1" x14ac:dyDescent="0.3"/>
    <row r="139" s="38" customFormat="1" x14ac:dyDescent="0.3"/>
    <row r="140" s="38" customFormat="1" x14ac:dyDescent="0.3"/>
    <row r="141" s="38" customFormat="1" x14ac:dyDescent="0.3"/>
    <row r="142" s="38" customFormat="1" x14ac:dyDescent="0.3"/>
    <row r="143" s="38" customFormat="1" x14ac:dyDescent="0.3"/>
    <row r="144" s="38" customFormat="1" x14ac:dyDescent="0.3"/>
    <row r="145" s="38" customFormat="1" x14ac:dyDescent="0.3"/>
    <row r="146" s="38" customFormat="1" x14ac:dyDescent="0.3"/>
    <row r="147" s="38" customFormat="1" x14ac:dyDescent="0.3"/>
    <row r="148" s="38" customFormat="1" x14ac:dyDescent="0.3"/>
    <row r="149" s="38" customFormat="1" x14ac:dyDescent="0.3"/>
    <row r="150" s="38" customFormat="1" x14ac:dyDescent="0.3"/>
    <row r="151" s="38" customFormat="1" x14ac:dyDescent="0.3"/>
    <row r="152" s="38" customFormat="1" x14ac:dyDescent="0.3"/>
    <row r="153" s="38" customFormat="1" x14ac:dyDescent="0.3"/>
    <row r="154" s="38" customFormat="1" x14ac:dyDescent="0.3"/>
    <row r="155" s="38" customFormat="1" x14ac:dyDescent="0.3"/>
    <row r="156" s="38" customFormat="1" x14ac:dyDescent="0.3"/>
    <row r="157" s="38" customFormat="1" x14ac:dyDescent="0.3"/>
    <row r="158" s="38" customFormat="1" x14ac:dyDescent="0.3"/>
    <row r="159" s="38" customFormat="1" x14ac:dyDescent="0.3"/>
    <row r="160" s="38" customFormat="1" x14ac:dyDescent="0.3"/>
    <row r="161" s="38" customFormat="1" x14ac:dyDescent="0.3"/>
    <row r="162" s="38" customFormat="1" x14ac:dyDescent="0.3"/>
    <row r="163" s="38" customFormat="1" x14ac:dyDescent="0.3"/>
    <row r="164" s="38" customFormat="1" x14ac:dyDescent="0.3"/>
    <row r="165" s="38" customFormat="1" x14ac:dyDescent="0.3"/>
    <row r="166" s="38" customFormat="1" x14ac:dyDescent="0.3"/>
    <row r="167" s="38" customFormat="1" x14ac:dyDescent="0.3"/>
    <row r="168" s="38" customFormat="1" x14ac:dyDescent="0.3"/>
    <row r="169" s="38" customFormat="1" x14ac:dyDescent="0.3"/>
    <row r="170" s="38" customFormat="1" x14ac:dyDescent="0.3"/>
    <row r="171" s="38" customFormat="1" x14ac:dyDescent="0.3"/>
    <row r="172" s="38" customFormat="1" x14ac:dyDescent="0.3"/>
    <row r="173" s="38" customFormat="1" x14ac:dyDescent="0.3"/>
    <row r="174" s="38" customFormat="1" x14ac:dyDescent="0.3"/>
    <row r="175" s="38" customFormat="1" x14ac:dyDescent="0.3"/>
    <row r="176" s="38" customFormat="1" x14ac:dyDescent="0.3"/>
    <row r="177" s="38" customFormat="1" x14ac:dyDescent="0.3"/>
    <row r="178" s="38" customFormat="1" x14ac:dyDescent="0.3"/>
    <row r="179" s="38" customFormat="1" x14ac:dyDescent="0.3"/>
    <row r="180" s="38" customFormat="1" x14ac:dyDescent="0.3"/>
    <row r="181" s="38" customFormat="1" x14ac:dyDescent="0.3"/>
    <row r="182" s="38" customFormat="1" x14ac:dyDescent="0.3"/>
    <row r="183" s="38" customFormat="1" x14ac:dyDescent="0.3"/>
    <row r="184" s="38" customFormat="1" x14ac:dyDescent="0.3"/>
    <row r="185" s="38" customFormat="1" x14ac:dyDescent="0.3"/>
    <row r="186" s="38" customFormat="1" x14ac:dyDescent="0.3"/>
    <row r="187" s="38" customFormat="1" x14ac:dyDescent="0.3"/>
    <row r="188" s="38" customFormat="1" x14ac:dyDescent="0.3"/>
    <row r="189" s="38" customFormat="1" x14ac:dyDescent="0.3"/>
    <row r="190" s="38" customFormat="1" x14ac:dyDescent="0.3"/>
    <row r="191" s="38" customFormat="1" x14ac:dyDescent="0.3"/>
    <row r="192" s="38" customFormat="1" x14ac:dyDescent="0.3"/>
    <row r="193" s="38" customFormat="1" x14ac:dyDescent="0.3"/>
    <row r="194" s="38" customFormat="1" x14ac:dyDescent="0.3"/>
    <row r="195" s="38" customFormat="1" x14ac:dyDescent="0.3"/>
    <row r="196" s="38" customFormat="1" x14ac:dyDescent="0.3"/>
    <row r="197" s="38" customFormat="1" x14ac:dyDescent="0.3"/>
    <row r="198" s="38" customFormat="1" x14ac:dyDescent="0.3"/>
    <row r="199" s="38" customFormat="1" x14ac:dyDescent="0.3"/>
    <row r="200" s="38" customFormat="1" x14ac:dyDescent="0.3"/>
    <row r="201" s="38" customFormat="1" x14ac:dyDescent="0.3"/>
    <row r="202" s="38" customFormat="1" x14ac:dyDescent="0.3"/>
    <row r="203" s="38" customFormat="1" x14ac:dyDescent="0.3"/>
    <row r="204" s="38" customFormat="1" x14ac:dyDescent="0.3"/>
    <row r="205" s="38" customFormat="1" x14ac:dyDescent="0.3"/>
    <row r="206" s="38" customFormat="1" x14ac:dyDescent="0.3"/>
    <row r="207" s="38" customFormat="1" x14ac:dyDescent="0.3"/>
    <row r="208" s="38" customFormat="1" x14ac:dyDescent="0.3"/>
    <row r="209" s="38" customFormat="1" x14ac:dyDescent="0.3"/>
    <row r="210" s="38" customFormat="1" x14ac:dyDescent="0.3"/>
    <row r="211" s="38" customFormat="1" x14ac:dyDescent="0.3"/>
    <row r="212" s="38" customFormat="1" x14ac:dyDescent="0.3"/>
    <row r="213" s="38" customFormat="1" x14ac:dyDescent="0.3"/>
    <row r="214" s="38" customFormat="1" x14ac:dyDescent="0.3"/>
    <row r="215" s="38" customFormat="1" x14ac:dyDescent="0.3"/>
    <row r="216" s="38" customFormat="1" x14ac:dyDescent="0.3"/>
    <row r="217" s="38" customFormat="1" x14ac:dyDescent="0.3"/>
    <row r="218" s="38" customFormat="1" x14ac:dyDescent="0.3"/>
    <row r="219" s="38" customFormat="1" x14ac:dyDescent="0.3"/>
    <row r="220" s="38" customFormat="1" x14ac:dyDescent="0.3"/>
    <row r="221" s="38" customFormat="1" x14ac:dyDescent="0.3"/>
    <row r="222" s="38" customFormat="1" x14ac:dyDescent="0.3"/>
    <row r="223" s="38" customFormat="1" x14ac:dyDescent="0.3"/>
    <row r="224" s="38" customFormat="1" x14ac:dyDescent="0.3"/>
    <row r="225" s="38" customFormat="1" x14ac:dyDescent="0.3"/>
    <row r="226" s="38" customFormat="1" x14ac:dyDescent="0.3"/>
    <row r="227" s="38" customFormat="1" x14ac:dyDescent="0.3"/>
    <row r="228" s="38" customFormat="1" x14ac:dyDescent="0.3"/>
    <row r="229" s="38" customFormat="1" x14ac:dyDescent="0.3"/>
    <row r="230" s="38" customFormat="1" x14ac:dyDescent="0.3"/>
    <row r="231" s="38" customFormat="1" x14ac:dyDescent="0.3"/>
    <row r="232" s="38" customFormat="1" x14ac:dyDescent="0.3"/>
    <row r="233" s="38" customFormat="1" x14ac:dyDescent="0.3"/>
    <row r="234" s="38" customFormat="1" x14ac:dyDescent="0.3"/>
    <row r="235" s="38" customFormat="1" x14ac:dyDescent="0.3"/>
    <row r="236" s="38" customFormat="1" x14ac:dyDescent="0.3"/>
    <row r="237" s="38" customFormat="1" x14ac:dyDescent="0.3"/>
    <row r="238" s="38" customFormat="1" x14ac:dyDescent="0.3"/>
    <row r="239" s="38" customFormat="1" x14ac:dyDescent="0.3"/>
    <row r="240" s="38" customFormat="1" x14ac:dyDescent="0.3"/>
    <row r="241" s="38" customFormat="1" x14ac:dyDescent="0.3"/>
    <row r="242" s="38" customFormat="1" x14ac:dyDescent="0.3"/>
    <row r="243" s="38" customFormat="1" x14ac:dyDescent="0.3"/>
    <row r="244" s="38" customFormat="1" x14ac:dyDescent="0.3"/>
    <row r="245" s="38" customFormat="1" x14ac:dyDescent="0.3"/>
    <row r="246" s="38" customFormat="1" x14ac:dyDescent="0.3"/>
    <row r="247" s="38" customFormat="1" x14ac:dyDescent="0.3"/>
    <row r="248" s="38" customFormat="1" x14ac:dyDescent="0.3"/>
    <row r="249" s="38" customFormat="1" x14ac:dyDescent="0.3"/>
    <row r="250" s="38" customFormat="1" x14ac:dyDescent="0.3"/>
    <row r="251" s="38" customFormat="1" x14ac:dyDescent="0.3"/>
    <row r="252" s="38" customFormat="1" x14ac:dyDescent="0.3"/>
    <row r="253" s="38" customFormat="1" x14ac:dyDescent="0.3"/>
    <row r="254" s="38" customFormat="1" x14ac:dyDescent="0.3"/>
    <row r="255" s="38" customFormat="1" x14ac:dyDescent="0.3"/>
    <row r="256" s="38" customFormat="1" x14ac:dyDescent="0.3"/>
    <row r="257" s="38" customFormat="1" x14ac:dyDescent="0.3"/>
    <row r="258" s="38" customFormat="1" x14ac:dyDescent="0.3"/>
    <row r="259" s="38" customFormat="1" x14ac:dyDescent="0.3"/>
    <row r="260" s="38" customFormat="1" x14ac:dyDescent="0.3"/>
    <row r="261" s="38" customFormat="1" x14ac:dyDescent="0.3"/>
    <row r="262" s="38" customFormat="1" x14ac:dyDescent="0.3"/>
    <row r="263" s="38" customFormat="1" x14ac:dyDescent="0.3"/>
    <row r="264" s="38" customFormat="1" x14ac:dyDescent="0.3"/>
    <row r="265" s="38" customFormat="1" x14ac:dyDescent="0.3"/>
    <row r="266" s="38" customFormat="1" x14ac:dyDescent="0.3"/>
    <row r="267" s="38" customFormat="1" x14ac:dyDescent="0.3"/>
    <row r="268" s="38" customFormat="1" x14ac:dyDescent="0.3"/>
    <row r="269" s="38" customFormat="1" x14ac:dyDescent="0.3"/>
    <row r="270" s="38" customFormat="1" x14ac:dyDescent="0.3"/>
    <row r="271" s="38" customFormat="1" x14ac:dyDescent="0.3"/>
    <row r="272" s="38" customFormat="1" x14ac:dyDescent="0.3"/>
    <row r="273" s="38" customFormat="1" x14ac:dyDescent="0.3"/>
    <row r="274" s="38" customFormat="1" x14ac:dyDescent="0.3"/>
    <row r="275" s="38" customFormat="1" x14ac:dyDescent="0.3"/>
    <row r="276" s="38" customFormat="1" x14ac:dyDescent="0.3"/>
    <row r="277" s="38" customFormat="1" x14ac:dyDescent="0.3"/>
    <row r="278" s="38" customFormat="1" x14ac:dyDescent="0.3"/>
    <row r="279" s="38" customFormat="1" x14ac:dyDescent="0.3"/>
    <row r="280" s="38" customFormat="1" x14ac:dyDescent="0.3"/>
    <row r="281" s="38" customFormat="1" x14ac:dyDescent="0.3"/>
    <row r="282" s="38" customFormat="1" x14ac:dyDescent="0.3"/>
    <row r="283" s="38" customFormat="1" x14ac:dyDescent="0.3"/>
    <row r="284" s="38" customFormat="1" x14ac:dyDescent="0.3"/>
    <row r="285" s="38" customFormat="1" x14ac:dyDescent="0.3"/>
    <row r="286" s="38" customFormat="1" x14ac:dyDescent="0.3"/>
    <row r="287" s="38" customFormat="1" x14ac:dyDescent="0.3"/>
    <row r="288" s="38" customFormat="1" x14ac:dyDescent="0.3"/>
    <row r="289" s="38" customFormat="1" x14ac:dyDescent="0.3"/>
    <row r="290" s="38" customFormat="1" x14ac:dyDescent="0.3"/>
    <row r="291" s="38" customFormat="1" x14ac:dyDescent="0.3"/>
    <row r="292" s="38" customFormat="1" x14ac:dyDescent="0.3"/>
    <row r="293" s="38" customFormat="1" x14ac:dyDescent="0.3"/>
    <row r="294" s="38" customFormat="1" x14ac:dyDescent="0.3"/>
    <row r="295" s="38" customFormat="1" x14ac:dyDescent="0.3"/>
    <row r="296" s="38" customFormat="1" x14ac:dyDescent="0.3"/>
    <row r="297" s="38" customFormat="1" x14ac:dyDescent="0.3"/>
    <row r="298" s="38" customFormat="1" x14ac:dyDescent="0.3"/>
    <row r="299" s="38" customFormat="1" x14ac:dyDescent="0.3"/>
    <row r="300" s="38" customFormat="1" x14ac:dyDescent="0.3"/>
    <row r="301" s="38" customFormat="1" x14ac:dyDescent="0.3"/>
    <row r="302" s="38" customFormat="1" x14ac:dyDescent="0.3"/>
    <row r="303" s="38" customFormat="1" x14ac:dyDescent="0.3"/>
    <row r="304" s="38" customFormat="1" x14ac:dyDescent="0.3"/>
    <row r="305" s="38" customFormat="1" x14ac:dyDescent="0.3"/>
    <row r="306" s="38" customFormat="1" x14ac:dyDescent="0.3"/>
    <row r="307" s="38" customFormat="1" x14ac:dyDescent="0.3"/>
    <row r="308" s="38" customFormat="1" x14ac:dyDescent="0.3"/>
    <row r="309" s="38" customFormat="1" x14ac:dyDescent="0.3"/>
    <row r="310" s="38" customFormat="1" x14ac:dyDescent="0.3"/>
    <row r="311" s="38" customFormat="1" x14ac:dyDescent="0.3"/>
    <row r="312" s="38" customFormat="1" x14ac:dyDescent="0.3"/>
    <row r="313" s="38" customFormat="1" x14ac:dyDescent="0.3"/>
    <row r="314" s="38" customFormat="1" x14ac:dyDescent="0.3"/>
    <row r="315" s="38" customFormat="1" x14ac:dyDescent="0.3"/>
    <row r="316" s="38" customFormat="1" x14ac:dyDescent="0.3"/>
    <row r="317" s="38" customFormat="1" x14ac:dyDescent="0.3"/>
    <row r="318" s="38" customFormat="1" x14ac:dyDescent="0.3"/>
    <row r="319" s="38" customFormat="1" x14ac:dyDescent="0.3"/>
    <row r="320" s="38" customFormat="1" x14ac:dyDescent="0.3"/>
    <row r="321" s="38" customFormat="1" x14ac:dyDescent="0.3"/>
    <row r="322" s="38" customFormat="1" x14ac:dyDescent="0.3"/>
    <row r="323" s="38" customFormat="1" x14ac:dyDescent="0.3"/>
    <row r="324" s="38" customFormat="1" x14ac:dyDescent="0.3"/>
    <row r="325" s="38" customFormat="1" x14ac:dyDescent="0.3"/>
    <row r="326" s="38" customFormat="1" x14ac:dyDescent="0.3"/>
    <row r="327" s="38" customFormat="1" x14ac:dyDescent="0.3"/>
    <row r="328" s="38" customFormat="1" x14ac:dyDescent="0.3"/>
    <row r="329" s="38" customFormat="1" x14ac:dyDescent="0.3"/>
    <row r="330" s="38" customFormat="1" x14ac:dyDescent="0.3"/>
    <row r="331" s="38" customFormat="1" x14ac:dyDescent="0.3"/>
    <row r="332" s="38" customFormat="1" x14ac:dyDescent="0.3"/>
    <row r="333" s="38" customFormat="1" x14ac:dyDescent="0.3"/>
    <row r="334" s="38" customFormat="1" x14ac:dyDescent="0.3"/>
    <row r="335" s="38" customFormat="1" x14ac:dyDescent="0.3"/>
    <row r="336" s="38" customFormat="1" x14ac:dyDescent="0.3"/>
    <row r="337" s="38" customFormat="1" x14ac:dyDescent="0.3"/>
    <row r="338" s="38" customFormat="1" x14ac:dyDescent="0.3"/>
    <row r="339" s="38" customFormat="1" x14ac:dyDescent="0.3"/>
    <row r="340" s="38" customFormat="1" x14ac:dyDescent="0.3"/>
    <row r="341" s="38" customFormat="1" x14ac:dyDescent="0.3"/>
    <row r="342" s="38" customFormat="1" x14ac:dyDescent="0.3"/>
    <row r="343" s="38" customFormat="1" x14ac:dyDescent="0.3"/>
    <row r="344" s="38" customFormat="1" x14ac:dyDescent="0.3"/>
    <row r="345" s="38" customFormat="1" x14ac:dyDescent="0.3"/>
    <row r="346" s="38" customFormat="1" x14ac:dyDescent="0.3"/>
    <row r="347" s="38" customFormat="1" x14ac:dyDescent="0.3"/>
    <row r="348" s="38" customFormat="1" x14ac:dyDescent="0.3"/>
    <row r="349" s="38" customFormat="1" x14ac:dyDescent="0.3"/>
    <row r="350" s="38" customFormat="1" x14ac:dyDescent="0.3"/>
    <row r="351" s="38" customFormat="1" x14ac:dyDescent="0.3"/>
    <row r="352" s="38" customFormat="1" x14ac:dyDescent="0.3"/>
    <row r="353" s="38" customFormat="1" x14ac:dyDescent="0.3"/>
    <row r="354" s="38" customFormat="1" x14ac:dyDescent="0.3"/>
    <row r="355" s="38" customFormat="1" x14ac:dyDescent="0.3"/>
    <row r="356" s="38" customFormat="1" x14ac:dyDescent="0.3"/>
    <row r="357" s="38" customFormat="1" x14ac:dyDescent="0.3"/>
    <row r="358" s="38" customFormat="1" x14ac:dyDescent="0.3"/>
    <row r="359" s="38" customFormat="1" x14ac:dyDescent="0.3"/>
    <row r="360" s="38" customFormat="1" x14ac:dyDescent="0.3"/>
    <row r="361" s="38" customFormat="1" x14ac:dyDescent="0.3"/>
    <row r="362" s="38" customFormat="1" x14ac:dyDescent="0.3"/>
    <row r="363" s="38" customFormat="1" x14ac:dyDescent="0.3"/>
    <row r="364" s="38" customFormat="1" x14ac:dyDescent="0.3"/>
    <row r="365" s="38" customFormat="1" x14ac:dyDescent="0.3"/>
    <row r="366" s="38" customFormat="1" x14ac:dyDescent="0.3"/>
    <row r="367" s="38" customFormat="1" x14ac:dyDescent="0.3"/>
    <row r="368" s="38" customFormat="1" x14ac:dyDescent="0.3"/>
    <row r="369" s="38" customFormat="1" x14ac:dyDescent="0.3"/>
    <row r="370" s="38" customFormat="1" x14ac:dyDescent="0.3"/>
    <row r="371" s="38" customFormat="1" x14ac:dyDescent="0.3"/>
    <row r="372" s="38" customFormat="1" x14ac:dyDescent="0.3"/>
    <row r="373" s="38" customFormat="1" x14ac:dyDescent="0.3"/>
    <row r="374" s="38" customFormat="1" x14ac:dyDescent="0.3"/>
    <row r="375" s="38" customFormat="1" x14ac:dyDescent="0.3"/>
    <row r="376" s="38" customFormat="1" x14ac:dyDescent="0.3"/>
    <row r="377" s="38" customFormat="1" x14ac:dyDescent="0.3"/>
    <row r="378" s="38" customFormat="1" x14ac:dyDescent="0.3"/>
    <row r="379" s="38" customFormat="1" x14ac:dyDescent="0.3"/>
    <row r="380" s="38" customFormat="1" x14ac:dyDescent="0.3"/>
    <row r="381" s="38" customFormat="1" x14ac:dyDescent="0.3"/>
    <row r="382" s="38" customFormat="1" x14ac:dyDescent="0.3"/>
    <row r="383" s="38" customFormat="1" x14ac:dyDescent="0.3"/>
    <row r="384" s="38" customFormat="1" x14ac:dyDescent="0.3"/>
    <row r="385" s="38" customFormat="1" x14ac:dyDescent="0.3"/>
    <row r="386" s="38" customFormat="1" x14ac:dyDescent="0.3"/>
    <row r="387" s="38" customFormat="1" x14ac:dyDescent="0.3"/>
    <row r="388" s="38" customFormat="1" x14ac:dyDescent="0.3"/>
    <row r="389" s="38" customFormat="1" x14ac:dyDescent="0.3"/>
    <row r="390" s="38" customFormat="1" x14ac:dyDescent="0.3"/>
    <row r="391" s="38" customFormat="1" x14ac:dyDescent="0.3"/>
    <row r="392" s="38" customFormat="1" x14ac:dyDescent="0.3"/>
    <row r="393" s="38" customFormat="1" x14ac:dyDescent="0.3"/>
    <row r="394" s="38" customFormat="1" x14ac:dyDescent="0.3"/>
    <row r="395" s="38" customFormat="1" x14ac:dyDescent="0.3"/>
    <row r="396" s="38" customFormat="1" x14ac:dyDescent="0.3"/>
    <row r="397" s="38" customFormat="1" x14ac:dyDescent="0.3"/>
    <row r="398" s="38" customFormat="1" x14ac:dyDescent="0.3"/>
    <row r="399" s="38" customFormat="1" x14ac:dyDescent="0.3"/>
    <row r="400" s="38" customFormat="1" x14ac:dyDescent="0.3"/>
    <row r="401" s="38" customFormat="1" x14ac:dyDescent="0.3"/>
    <row r="402" s="38" customFormat="1" x14ac:dyDescent="0.3"/>
    <row r="403" s="38" customFormat="1" x14ac:dyDescent="0.3"/>
    <row r="404" s="38" customFormat="1" x14ac:dyDescent="0.3"/>
    <row r="405" s="38" customFormat="1" x14ac:dyDescent="0.3"/>
    <row r="406" s="38" customFormat="1" x14ac:dyDescent="0.3"/>
    <row r="407" s="38" customFormat="1" x14ac:dyDescent="0.3"/>
    <row r="408" s="38" customFormat="1" x14ac:dyDescent="0.3"/>
    <row r="409" s="38" customFormat="1" x14ac:dyDescent="0.3"/>
    <row r="410" s="38" customFormat="1" x14ac:dyDescent="0.3"/>
    <row r="411" s="38" customFormat="1" x14ac:dyDescent="0.3"/>
    <row r="412" s="38" customFormat="1" x14ac:dyDescent="0.3"/>
    <row r="413" s="38" customFormat="1" x14ac:dyDescent="0.3"/>
    <row r="414" s="38" customFormat="1" x14ac:dyDescent="0.3"/>
    <row r="415" s="38" customFormat="1" x14ac:dyDescent="0.3"/>
    <row r="416" s="38" customFormat="1" x14ac:dyDescent="0.3"/>
    <row r="417" s="38" customFormat="1" x14ac:dyDescent="0.3"/>
    <row r="418" s="38" customFormat="1" x14ac:dyDescent="0.3"/>
    <row r="419" s="38" customFormat="1" x14ac:dyDescent="0.3"/>
    <row r="420" s="38" customFormat="1" x14ac:dyDescent="0.3"/>
    <row r="421" s="38" customFormat="1" x14ac:dyDescent="0.3"/>
    <row r="422" s="38" customFormat="1" x14ac:dyDescent="0.3"/>
    <row r="423" s="38" customFormat="1" x14ac:dyDescent="0.3"/>
    <row r="424" s="38" customFormat="1" x14ac:dyDescent="0.3"/>
    <row r="425" s="38" customFormat="1" x14ac:dyDescent="0.3"/>
    <row r="426" s="38" customFormat="1" x14ac:dyDescent="0.3"/>
    <row r="427" s="38" customFormat="1" x14ac:dyDescent="0.3"/>
    <row r="428" s="38" customFormat="1" x14ac:dyDescent="0.3"/>
    <row r="429" s="38" customFormat="1" x14ac:dyDescent="0.3"/>
    <row r="430" s="38" customFormat="1" x14ac:dyDescent="0.3"/>
    <row r="431" s="38" customFormat="1" x14ac:dyDescent="0.3"/>
    <row r="432" s="38" customFormat="1" x14ac:dyDescent="0.3"/>
    <row r="433" s="38" customFormat="1" x14ac:dyDescent="0.3"/>
    <row r="434" s="38" customFormat="1" x14ac:dyDescent="0.3"/>
    <row r="435" s="38" customFormat="1" x14ac:dyDescent="0.3"/>
    <row r="436" s="38" customFormat="1" x14ac:dyDescent="0.3"/>
    <row r="437" s="38" customFormat="1" x14ac:dyDescent="0.3"/>
    <row r="438" s="38" customFormat="1" x14ac:dyDescent="0.3"/>
    <row r="439" s="38" customFormat="1" x14ac:dyDescent="0.3"/>
    <row r="440" s="38" customFormat="1" x14ac:dyDescent="0.3"/>
    <row r="441" s="38" customFormat="1" x14ac:dyDescent="0.3"/>
    <row r="442" s="38" customFormat="1" x14ac:dyDescent="0.3"/>
    <row r="443" s="38" customFormat="1" x14ac:dyDescent="0.3"/>
    <row r="444" s="38" customFormat="1" x14ac:dyDescent="0.3"/>
    <row r="445" s="38" customFormat="1" x14ac:dyDescent="0.3"/>
    <row r="446" s="38" customFormat="1" x14ac:dyDescent="0.3"/>
    <row r="447" s="38" customFormat="1" x14ac:dyDescent="0.3"/>
    <row r="448" s="38" customFormat="1" x14ac:dyDescent="0.3"/>
    <row r="449" s="38" customFormat="1" x14ac:dyDescent="0.3"/>
    <row r="450" s="38" customFormat="1" x14ac:dyDescent="0.3"/>
    <row r="451" s="38" customFormat="1" x14ac:dyDescent="0.3"/>
    <row r="452" s="38" customFormat="1" x14ac:dyDescent="0.3"/>
    <row r="453" s="38" customFormat="1" x14ac:dyDescent="0.3"/>
    <row r="454" s="38" customFormat="1" x14ac:dyDescent="0.3"/>
    <row r="455" s="38" customFormat="1" x14ac:dyDescent="0.3"/>
    <row r="456" s="38" customFormat="1" x14ac:dyDescent="0.3"/>
    <row r="457" s="38" customFormat="1" x14ac:dyDescent="0.3"/>
    <row r="458" s="38" customFormat="1" x14ac:dyDescent="0.3"/>
    <row r="459" s="38" customFormat="1" x14ac:dyDescent="0.3"/>
    <row r="460" s="38" customFormat="1" x14ac:dyDescent="0.3"/>
    <row r="461" s="38" customFormat="1" x14ac:dyDescent="0.3"/>
    <row r="462" s="38" customFormat="1" x14ac:dyDescent="0.3"/>
    <row r="463" s="38" customFormat="1" x14ac:dyDescent="0.3"/>
    <row r="464" s="38" customFormat="1" x14ac:dyDescent="0.3"/>
    <row r="465" s="38" customFormat="1" x14ac:dyDescent="0.3"/>
    <row r="466" s="38" customFormat="1" x14ac:dyDescent="0.3"/>
    <row r="467" s="38" customFormat="1" x14ac:dyDescent="0.3"/>
    <row r="468" s="38" customFormat="1" x14ac:dyDescent="0.3"/>
    <row r="469" s="38" customFormat="1" x14ac:dyDescent="0.3"/>
    <row r="470" s="38" customFormat="1" x14ac:dyDescent="0.3"/>
    <row r="471" s="38" customFormat="1" x14ac:dyDescent="0.3"/>
    <row r="472" s="38" customFormat="1" x14ac:dyDescent="0.3"/>
    <row r="473" s="38" customFormat="1" x14ac:dyDescent="0.3"/>
    <row r="474" s="38" customFormat="1" x14ac:dyDescent="0.3"/>
    <row r="475" s="38" customFormat="1" x14ac:dyDescent="0.3"/>
    <row r="476" s="38" customFormat="1" x14ac:dyDescent="0.3"/>
    <row r="477" s="38" customFormat="1" x14ac:dyDescent="0.3"/>
    <row r="478" s="38" customFormat="1" x14ac:dyDescent="0.3"/>
    <row r="479" s="38" customFormat="1" x14ac:dyDescent="0.3"/>
    <row r="480" s="38" customFormat="1" x14ac:dyDescent="0.3"/>
    <row r="481" s="38" customFormat="1" x14ac:dyDescent="0.3"/>
    <row r="482" s="38" customFormat="1" x14ac:dyDescent="0.3"/>
    <row r="483" s="38" customFormat="1" x14ac:dyDescent="0.3"/>
    <row r="484" s="38" customFormat="1" x14ac:dyDescent="0.3"/>
    <row r="485" s="38" customFormat="1" x14ac:dyDescent="0.3"/>
    <row r="486" s="38" customFormat="1" x14ac:dyDescent="0.3"/>
    <row r="487" s="38" customFormat="1" x14ac:dyDescent="0.3"/>
    <row r="488" s="38" customFormat="1" x14ac:dyDescent="0.3"/>
    <row r="489" s="38" customFormat="1" x14ac:dyDescent="0.3"/>
    <row r="490" s="38" customFormat="1" x14ac:dyDescent="0.3"/>
    <row r="491" s="38" customFormat="1" x14ac:dyDescent="0.3"/>
    <row r="492" s="38" customFormat="1" x14ac:dyDescent="0.3"/>
    <row r="493" s="38" customFormat="1" x14ac:dyDescent="0.3"/>
    <row r="494" s="38" customFormat="1" x14ac:dyDescent="0.3"/>
    <row r="495" s="38" customFormat="1" x14ac:dyDescent="0.3"/>
    <row r="496" s="38" customFormat="1" x14ac:dyDescent="0.3"/>
    <row r="497" s="38" customFormat="1" x14ac:dyDescent="0.3"/>
    <row r="498" s="38" customFormat="1" x14ac:dyDescent="0.3"/>
    <row r="499" s="38" customFormat="1" x14ac:dyDescent="0.3"/>
    <row r="500" s="38" customFormat="1" x14ac:dyDescent="0.3"/>
    <row r="501" s="38" customFormat="1" x14ac:dyDescent="0.3"/>
    <row r="502" s="38" customFormat="1" x14ac:dyDescent="0.3"/>
    <row r="503" s="38" customFormat="1" x14ac:dyDescent="0.3"/>
    <row r="504" s="38" customFormat="1" x14ac:dyDescent="0.3"/>
    <row r="505" s="38" customFormat="1" x14ac:dyDescent="0.3"/>
    <row r="506" s="38" customFormat="1" x14ac:dyDescent="0.3"/>
    <row r="507" s="38" customFormat="1" x14ac:dyDescent="0.3"/>
    <row r="508" s="38" customFormat="1" x14ac:dyDescent="0.3"/>
    <row r="509" s="38" customFormat="1" x14ac:dyDescent="0.3"/>
    <row r="510" s="38" customFormat="1" x14ac:dyDescent="0.3"/>
    <row r="511" s="38" customFormat="1" x14ac:dyDescent="0.3"/>
    <row r="512" s="38" customFormat="1" x14ac:dyDescent="0.3"/>
    <row r="513" s="38" customFormat="1" x14ac:dyDescent="0.3"/>
    <row r="514" s="38" customFormat="1" x14ac:dyDescent="0.3"/>
    <row r="515" s="38" customFormat="1" x14ac:dyDescent="0.3"/>
    <row r="516" s="38" customFormat="1" x14ac:dyDescent="0.3"/>
    <row r="517" s="38" customFormat="1" x14ac:dyDescent="0.3"/>
    <row r="518" s="38" customFormat="1" x14ac:dyDescent="0.3"/>
    <row r="519" s="38" customFormat="1" x14ac:dyDescent="0.3"/>
    <row r="520" s="38" customFormat="1" x14ac:dyDescent="0.3"/>
    <row r="521" s="38" customFormat="1" x14ac:dyDescent="0.3"/>
    <row r="522" s="38" customFormat="1" x14ac:dyDescent="0.3"/>
    <row r="523" s="38" customFormat="1" x14ac:dyDescent="0.3"/>
    <row r="524" s="38" customFormat="1" x14ac:dyDescent="0.3"/>
    <row r="525" s="38" customFormat="1" x14ac:dyDescent="0.3"/>
    <row r="526" s="38" customFormat="1" x14ac:dyDescent="0.3"/>
    <row r="527" s="38" customFormat="1" x14ac:dyDescent="0.3"/>
    <row r="528" s="38" customFormat="1" x14ac:dyDescent="0.3"/>
    <row r="529" s="38" customFormat="1" x14ac:dyDescent="0.3"/>
    <row r="530" s="38" customFormat="1" x14ac:dyDescent="0.3"/>
    <row r="531" s="38" customFormat="1" x14ac:dyDescent="0.3"/>
    <row r="532" s="38" customFormat="1" x14ac:dyDescent="0.3"/>
    <row r="533" s="38" customFormat="1" x14ac:dyDescent="0.3"/>
    <row r="534" s="38" customFormat="1" x14ac:dyDescent="0.3"/>
    <row r="535" s="38" customFormat="1" x14ac:dyDescent="0.3"/>
    <row r="536" s="38" customFormat="1" x14ac:dyDescent="0.3"/>
    <row r="537" s="38" customFormat="1" x14ac:dyDescent="0.3"/>
    <row r="538" s="38" customFormat="1" x14ac:dyDescent="0.3"/>
  </sheetData>
  <sheetProtection algorithmName="SHA-512" hashValue="blV0qcgp/0zxzwQRa9W09ZY274ns5KQIus7JCsLyARH1XF+H+AXQs7QPnh2r85HPW/yffZqYuBxY4NF3/KYH7Q==" saltValue="dovkx9aVG+oSsZgCqQUN8g==" spinCount="100000" sheet="1" objects="1" selectLockedCells="1"/>
  <mergeCells count="7">
    <mergeCell ref="J33:N33"/>
    <mergeCell ref="L37:N37"/>
    <mergeCell ref="U42:W42"/>
    <mergeCell ref="Y42:AA42"/>
    <mergeCell ref="U63:W63"/>
    <mergeCell ref="X63:X64"/>
    <mergeCell ref="Y63:AA63"/>
  </mergeCells>
  <conditionalFormatting sqref="C25:G25">
    <cfRule type="expression" dxfId="4" priority="7">
      <formula>$C$25&lt;&gt;""</formula>
    </cfRule>
  </conditionalFormatting>
  <conditionalFormatting sqref="R13">
    <cfRule type="cellIs" dxfId="3" priority="6" operator="notEqual">
      <formula>$W$24</formula>
    </cfRule>
  </conditionalFormatting>
  <conditionalFormatting sqref="C19:G24">
    <cfRule type="expression" dxfId="2" priority="5">
      <formula>$X$24&lt;&gt;""</formula>
    </cfRule>
  </conditionalFormatting>
  <conditionalFormatting sqref="C19:G20">
    <cfRule type="expression" dxfId="1" priority="4">
      <formula>$X$24&lt;&gt;""</formula>
    </cfRule>
  </conditionalFormatting>
  <conditionalFormatting sqref="C19:G25">
    <cfRule type="expression" dxfId="0" priority="3">
      <formula>$AF$44=1</formula>
    </cfRule>
  </conditionalFormatting>
  <dataValidations count="5">
    <dataValidation type="list" allowBlank="1" showInputMessage="1" showErrorMessage="1" sqref="R13" xr:uid="{00000000-0002-0000-0700-000000000000}">
      <formula1>INDIRECT($V$24)</formula1>
    </dataValidation>
    <dataValidation type="list" allowBlank="1" showInputMessage="1" showErrorMessage="1" sqref="R10" xr:uid="{00000000-0002-0000-0700-000001000000}">
      <formula1>$T$10:$AA$10</formula1>
    </dataValidation>
    <dataValidation type="list" allowBlank="1" showInputMessage="1" showErrorMessage="1" sqref="R17" xr:uid="{00000000-0002-0000-0700-000002000000}">
      <formula1>$K$60:$K$61</formula1>
    </dataValidation>
    <dataValidation type="list" allowBlank="1" showInputMessage="1" showErrorMessage="1" sqref="R21" xr:uid="{00000000-0002-0000-0700-000003000000}">
      <formula1>$K$64:$K$65</formula1>
    </dataValidation>
    <dataValidation type="list" allowBlank="1" showInputMessage="1" showErrorMessage="1" sqref="R23" xr:uid="{00000000-0002-0000-0700-000004000000}">
      <formula1>"Arame Padrão,Customizado"</formula1>
    </dataValidation>
  </dataValidations>
  <pageMargins left="0.19685039370078741" right="0.19685039370078741" top="0.19685039370078741" bottom="0.19685039370078741" header="0" footer="0"/>
  <pageSetup paperSize="8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7"/>
  <dimension ref="A1:EL87"/>
  <sheetViews>
    <sheetView zoomScale="40" zoomScaleNormal="40" workbookViewId="0">
      <selection activeCell="E3" sqref="E3"/>
    </sheetView>
  </sheetViews>
  <sheetFormatPr defaultColWidth="9.140625" defaultRowHeight="15" x14ac:dyDescent="0.25"/>
  <cols>
    <col min="1" max="1" width="100.42578125" customWidth="1"/>
    <col min="2" max="2" width="12.7109375" style="58" customWidth="1"/>
    <col min="3" max="3" width="11.7109375" style="58" customWidth="1"/>
    <col min="4" max="4" width="9.140625" style="89"/>
    <col min="5" max="5" width="100.42578125" customWidth="1"/>
    <col min="6" max="6" width="9.140625" customWidth="1"/>
    <col min="10" max="10" width="62.7109375" customWidth="1"/>
    <col min="13" max="13" width="9.140625" style="89"/>
    <col min="14" max="14" width="62.7109375" customWidth="1"/>
    <col min="16" max="16" width="9.85546875" customWidth="1"/>
  </cols>
  <sheetData>
    <row r="1" spans="1:142" s="56" customFormat="1" ht="38.25" customHeight="1" x14ac:dyDescent="0.35">
      <c r="A1" s="95" t="s">
        <v>25</v>
      </c>
      <c r="B1" s="59" t="e">
        <f>#REF!</f>
        <v>#REF!</v>
      </c>
      <c r="C1" s="57" t="e">
        <f>INDEX($B$2:$C$7,MATCH($B$1,$B$2:$B$7,0),2)</f>
        <v>#REF!</v>
      </c>
      <c r="D1" s="96"/>
      <c r="E1" s="97" t="s">
        <v>34</v>
      </c>
      <c r="F1" s="92" t="e">
        <f>IF(#REF!=H1,#REF!,#REF!&amp;"b")</f>
        <v>#REF!</v>
      </c>
      <c r="G1" s="57" t="e">
        <f>INDEX($F$2:$G$9,MATCH($F$1,$F$2:$F$9,0),2)</f>
        <v>#REF!</v>
      </c>
      <c r="H1" s="91" t="s">
        <v>23</v>
      </c>
      <c r="I1" s="96"/>
      <c r="J1" s="95"/>
      <c r="K1" s="94" t="e">
        <f>#REF!</f>
        <v>#REF!</v>
      </c>
      <c r="L1" s="57" t="e">
        <f>INDEX($K$2:$L$7,MATCH($K$1,$K$2:$K$7,0),2)</f>
        <v>#REF!</v>
      </c>
      <c r="M1" s="101"/>
      <c r="N1" s="100" t="s">
        <v>39</v>
      </c>
      <c r="O1" s="94">
        <f>CONGRAV!R10</f>
        <v>3</v>
      </c>
      <c r="P1" s="57" t="str">
        <f>INDEX($O$2:$P$9,MATCH($O$1,$O$2:$O$9,0),2)</f>
        <v>'SEC'!N5</v>
      </c>
    </row>
    <row r="2" spans="1:142" ht="334.35" customHeight="1" x14ac:dyDescent="0.25">
      <c r="A2" s="60"/>
      <c r="B2" s="59">
        <v>1.5</v>
      </c>
      <c r="C2" s="58" t="str">
        <f>"'"&amp;"SEC'!A2"</f>
        <v>'SEC'!A2</v>
      </c>
      <c r="E2" s="60"/>
      <c r="F2" s="58">
        <v>1</v>
      </c>
      <c r="G2" s="58" t="str">
        <f>"'"&amp;"SEC'!E2"</f>
        <v>'SEC'!E2</v>
      </c>
      <c r="H2" s="89"/>
      <c r="I2" s="89"/>
      <c r="J2" s="60"/>
      <c r="K2" s="58">
        <v>1.5</v>
      </c>
      <c r="L2" s="58" t="str">
        <f>"'"&amp;"SEC'!J2"</f>
        <v>'SEC'!J2</v>
      </c>
      <c r="M2" s="90"/>
      <c r="O2" s="58">
        <v>1.5</v>
      </c>
      <c r="P2" s="99" t="str">
        <f>"'"&amp;"SEC'!N2"</f>
        <v>'SEC'!N2</v>
      </c>
    </row>
    <row r="3" spans="1:142" ht="334.35" customHeight="1" x14ac:dyDescent="0.25">
      <c r="A3" s="60"/>
      <c r="B3" s="59">
        <v>2</v>
      </c>
      <c r="C3" s="58" t="str">
        <f>"'"&amp;"SEC'!A3"</f>
        <v>'SEC'!A3</v>
      </c>
      <c r="E3" s="60"/>
      <c r="F3" s="58">
        <v>2</v>
      </c>
      <c r="G3" s="58" t="str">
        <f>"'"&amp;"SEC'!E3"</f>
        <v>'SEC'!E3</v>
      </c>
      <c r="H3" s="89"/>
      <c r="I3" s="89"/>
      <c r="J3" s="60"/>
      <c r="K3" s="58">
        <v>2</v>
      </c>
      <c r="L3" s="58" t="str">
        <f>"'"&amp;"SEC'!J3"</f>
        <v>'SEC'!J3</v>
      </c>
      <c r="M3" s="90"/>
      <c r="O3" s="58">
        <v>2</v>
      </c>
      <c r="P3" s="99" t="str">
        <f>"'"&amp;"SEC'!N3"</f>
        <v>'SEC'!N3</v>
      </c>
    </row>
    <row r="4" spans="1:142" ht="334.35" customHeight="1" x14ac:dyDescent="0.25">
      <c r="A4" s="60"/>
      <c r="B4" s="59">
        <v>2.5</v>
      </c>
      <c r="C4" s="58" t="str">
        <f>"'"&amp;"SEC'!A4"</f>
        <v>'SEC'!A4</v>
      </c>
      <c r="E4" s="60"/>
      <c r="F4" s="58">
        <v>3</v>
      </c>
      <c r="G4" s="58" t="str">
        <f>"'"&amp;"SEC'!E4"</f>
        <v>'SEC'!E4</v>
      </c>
      <c r="H4" s="89"/>
      <c r="I4" s="89"/>
      <c r="J4" s="60"/>
      <c r="K4" s="58">
        <v>2.5</v>
      </c>
      <c r="L4" s="58" t="str">
        <f>"'"&amp;"SEC'!J4"</f>
        <v>'SEC'!J4</v>
      </c>
      <c r="M4" s="90"/>
      <c r="O4" s="58">
        <v>2.5</v>
      </c>
      <c r="P4" s="99" t="str">
        <f>"'"&amp;"SEC'!N4"</f>
        <v>'SEC'!N4</v>
      </c>
    </row>
    <row r="5" spans="1:142" ht="334.35" customHeight="1" x14ac:dyDescent="0.25">
      <c r="A5" s="60"/>
      <c r="B5" s="59">
        <v>3</v>
      </c>
      <c r="C5" s="58" t="str">
        <f>"'"&amp;"SEC'!A5"</f>
        <v>'SEC'!A5</v>
      </c>
      <c r="E5" s="60"/>
      <c r="F5" s="58">
        <v>4</v>
      </c>
      <c r="G5" s="58" t="str">
        <f>"'"&amp;"SEC'!E5"</f>
        <v>'SEC'!E5</v>
      </c>
      <c r="H5" s="89"/>
      <c r="I5" s="89"/>
      <c r="J5" s="60"/>
      <c r="K5" s="58">
        <v>3</v>
      </c>
      <c r="L5" s="58" t="str">
        <f>"'"&amp;"SEC'!J5"</f>
        <v>'SEC'!J5</v>
      </c>
      <c r="M5" s="90"/>
      <c r="O5" s="58">
        <v>3</v>
      </c>
      <c r="P5" s="99" t="str">
        <f>"'"&amp;"SEC'!N5"</f>
        <v>'SEC'!N5</v>
      </c>
    </row>
    <row r="6" spans="1:142" ht="334.35" customHeight="1" x14ac:dyDescent="0.25">
      <c r="A6" s="60"/>
      <c r="B6" s="59">
        <v>3.5</v>
      </c>
      <c r="C6" s="58" t="str">
        <f>"'"&amp;"SEC'!A6"</f>
        <v>'SEC'!A6</v>
      </c>
      <c r="E6" s="60"/>
      <c r="F6" s="58" t="s">
        <v>35</v>
      </c>
      <c r="G6" s="58" t="str">
        <f>"'"&amp;"SEC'!E6"</f>
        <v>'SEC'!E6</v>
      </c>
      <c r="H6" s="89"/>
      <c r="I6" s="89"/>
      <c r="J6" s="60"/>
      <c r="K6" s="58">
        <v>3.5</v>
      </c>
      <c r="L6" s="58" t="str">
        <f>"'"&amp;"SEC'!J6"</f>
        <v>'SEC'!J6</v>
      </c>
      <c r="M6" s="90"/>
      <c r="O6" s="58">
        <v>3.5</v>
      </c>
      <c r="P6" s="99" t="str">
        <f>"'"&amp;"SEC'!N6"</f>
        <v>'SEC'!N6</v>
      </c>
    </row>
    <row r="7" spans="1:142" ht="334.35" customHeight="1" x14ac:dyDescent="0.25">
      <c r="A7" s="60"/>
      <c r="B7" s="59">
        <v>4</v>
      </c>
      <c r="C7" s="58" t="str">
        <f>"'"&amp;"SEC'!A7"</f>
        <v>'SEC'!A7</v>
      </c>
      <c r="E7" s="60"/>
      <c r="F7" s="58" t="s">
        <v>36</v>
      </c>
      <c r="G7" s="58" t="str">
        <f>"'"&amp;"SEC'!E7"</f>
        <v>'SEC'!E7</v>
      </c>
      <c r="H7" s="89"/>
      <c r="I7" s="89"/>
      <c r="J7" s="60"/>
      <c r="K7" s="58">
        <v>4</v>
      </c>
      <c r="L7" s="58" t="str">
        <f>"'"&amp;"SEC'!J7"</f>
        <v>'SEC'!J7</v>
      </c>
      <c r="M7" s="90"/>
      <c r="N7" s="98"/>
      <c r="O7" s="58">
        <v>4</v>
      </c>
      <c r="P7" s="99" t="str">
        <f>"'"&amp;"SEC'!N7"</f>
        <v>'SEC'!N7</v>
      </c>
    </row>
    <row r="8" spans="1:142" ht="334.35" customHeight="1" x14ac:dyDescent="0.25">
      <c r="A8" s="89"/>
      <c r="B8" s="90"/>
      <c r="C8" s="90"/>
      <c r="E8" s="93"/>
      <c r="F8" s="58" t="s">
        <v>37</v>
      </c>
      <c r="G8" s="58" t="str">
        <f>"'"&amp;"SEC'!E8"</f>
        <v>'SEC'!E8</v>
      </c>
      <c r="H8" s="89"/>
      <c r="I8" s="89"/>
      <c r="J8" s="89"/>
      <c r="K8" s="89"/>
      <c r="L8" s="89"/>
      <c r="N8" s="98"/>
      <c r="O8" s="58">
        <v>4.5</v>
      </c>
      <c r="P8" s="99" t="str">
        <f>"'"&amp;"SEC'!N8"</f>
        <v>'SEC'!N8</v>
      </c>
    </row>
    <row r="9" spans="1:142" ht="334.35" customHeight="1" x14ac:dyDescent="0.25">
      <c r="A9" s="89"/>
      <c r="B9" s="90"/>
      <c r="C9" s="90"/>
      <c r="E9" s="93"/>
      <c r="F9" s="58" t="s">
        <v>38</v>
      </c>
      <c r="G9" s="58" t="str">
        <f>"'"&amp;"SEC'!E9"</f>
        <v>'SEC'!E9</v>
      </c>
      <c r="H9" s="89"/>
      <c r="I9" s="89"/>
      <c r="J9" s="89"/>
      <c r="K9" s="89"/>
      <c r="L9" s="89"/>
      <c r="N9" s="98"/>
      <c r="O9" s="58">
        <v>5</v>
      </c>
      <c r="P9" s="99" t="str">
        <f>"'"&amp;"SEC'!N9"</f>
        <v>'SEC'!N9</v>
      </c>
    </row>
    <row r="10" spans="1:142" x14ac:dyDescent="0.25">
      <c r="A10" s="89"/>
      <c r="B10" s="90"/>
      <c r="C10" s="90"/>
      <c r="E10" s="89"/>
      <c r="F10" s="89"/>
      <c r="G10" s="89"/>
      <c r="H10" s="89"/>
      <c r="I10" s="89"/>
      <c r="J10" s="89"/>
      <c r="K10" s="89"/>
      <c r="L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</row>
    <row r="11" spans="1:142" x14ac:dyDescent="0.25">
      <c r="A11" s="89"/>
      <c r="B11" s="90"/>
      <c r="C11" s="90"/>
      <c r="E11" s="89"/>
      <c r="F11" s="89"/>
      <c r="G11" s="89"/>
      <c r="H11" s="89"/>
      <c r="I11" s="89"/>
      <c r="J11" s="89"/>
      <c r="K11" s="89"/>
      <c r="L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</row>
    <row r="12" spans="1:142" x14ac:dyDescent="0.25">
      <c r="A12" s="89"/>
      <c r="B12" s="90"/>
      <c r="C12" s="90"/>
      <c r="E12" s="89"/>
      <c r="F12" s="89"/>
      <c r="G12" s="89"/>
      <c r="H12" s="89"/>
      <c r="I12" s="89"/>
      <c r="J12" s="89"/>
      <c r="K12" s="89"/>
      <c r="L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</row>
    <row r="13" spans="1:142" x14ac:dyDescent="0.25">
      <c r="A13" s="89"/>
      <c r="B13" s="90"/>
      <c r="C13" s="90"/>
      <c r="E13" s="89"/>
      <c r="F13" s="89"/>
      <c r="G13" s="89"/>
      <c r="H13" s="89"/>
      <c r="I13" s="89"/>
      <c r="J13" s="89"/>
      <c r="K13" s="89"/>
      <c r="L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</row>
    <row r="14" spans="1:142" x14ac:dyDescent="0.25">
      <c r="A14" s="89"/>
      <c r="B14" s="90"/>
      <c r="C14" s="90"/>
      <c r="E14" s="89"/>
      <c r="F14" s="89"/>
      <c r="G14" s="89"/>
      <c r="H14" s="89"/>
      <c r="I14" s="89"/>
      <c r="J14" s="89"/>
      <c r="K14" s="89"/>
      <c r="L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</row>
    <row r="15" spans="1:142" x14ac:dyDescent="0.25">
      <c r="A15" s="89"/>
      <c r="B15" s="90"/>
      <c r="C15" s="90"/>
      <c r="E15" s="89"/>
      <c r="F15" s="89"/>
      <c r="G15" s="89"/>
      <c r="H15" s="89"/>
      <c r="I15" s="89"/>
      <c r="J15" s="89"/>
      <c r="K15" s="89"/>
      <c r="L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</row>
    <row r="16" spans="1:142" x14ac:dyDescent="0.25">
      <c r="A16" s="89"/>
      <c r="B16" s="90"/>
      <c r="C16" s="90"/>
      <c r="E16" s="89"/>
      <c r="F16" s="89"/>
      <c r="G16" s="89"/>
      <c r="H16" s="89"/>
      <c r="I16" s="89"/>
      <c r="J16" s="89"/>
      <c r="K16" s="89"/>
      <c r="L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</row>
    <row r="17" spans="1:142" x14ac:dyDescent="0.25">
      <c r="A17" s="89"/>
      <c r="B17" s="90"/>
      <c r="C17" s="90"/>
      <c r="E17" s="89"/>
      <c r="F17" s="89"/>
      <c r="G17" s="89"/>
      <c r="H17" s="89"/>
      <c r="I17" s="89"/>
      <c r="J17" s="89"/>
      <c r="K17" s="89"/>
      <c r="L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</row>
    <row r="18" spans="1:142" x14ac:dyDescent="0.25">
      <c r="A18" s="89"/>
      <c r="B18" s="90"/>
      <c r="C18" s="90"/>
      <c r="E18" s="89"/>
      <c r="F18" s="89"/>
      <c r="G18" s="89"/>
      <c r="H18" s="89"/>
      <c r="I18" s="89"/>
      <c r="J18" s="89"/>
      <c r="K18" s="89"/>
      <c r="L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</row>
    <row r="19" spans="1:142" x14ac:dyDescent="0.25">
      <c r="A19" s="89"/>
      <c r="B19" s="90"/>
      <c r="C19" s="90"/>
      <c r="E19" s="89"/>
      <c r="F19" s="89"/>
      <c r="G19" s="89"/>
      <c r="H19" s="89"/>
      <c r="I19" s="89"/>
      <c r="J19" s="89"/>
      <c r="K19" s="89"/>
      <c r="L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</row>
    <row r="20" spans="1:142" x14ac:dyDescent="0.25">
      <c r="A20" s="89"/>
      <c r="B20" s="90"/>
      <c r="C20" s="90"/>
      <c r="E20" s="89"/>
      <c r="F20" s="89"/>
      <c r="G20" s="89"/>
      <c r="H20" s="89"/>
      <c r="I20" s="89"/>
      <c r="J20" s="89"/>
      <c r="K20" s="89"/>
      <c r="L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</row>
    <row r="21" spans="1:142" x14ac:dyDescent="0.25">
      <c r="A21" s="89"/>
      <c r="B21" s="90"/>
      <c r="C21" s="90"/>
      <c r="E21" s="89"/>
      <c r="F21" s="89"/>
      <c r="G21" s="89"/>
      <c r="H21" s="89"/>
      <c r="I21" s="89"/>
      <c r="J21" s="89"/>
      <c r="K21" s="89"/>
      <c r="L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</row>
    <row r="22" spans="1:142" x14ac:dyDescent="0.25">
      <c r="A22" s="89"/>
      <c r="B22" s="90"/>
      <c r="C22" s="90"/>
      <c r="E22" s="89"/>
      <c r="F22" s="89"/>
      <c r="G22" s="89"/>
      <c r="H22" s="89"/>
      <c r="I22" s="89"/>
      <c r="J22" s="89"/>
      <c r="K22" s="89"/>
      <c r="L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</row>
    <row r="23" spans="1:142" x14ac:dyDescent="0.25">
      <c r="A23" s="89"/>
      <c r="B23" s="90"/>
      <c r="C23" s="90"/>
      <c r="E23" s="89"/>
      <c r="F23" s="89"/>
      <c r="G23" s="89"/>
      <c r="H23" s="89"/>
      <c r="I23" s="89"/>
      <c r="J23" s="89"/>
      <c r="K23" s="89"/>
      <c r="L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</row>
    <row r="24" spans="1:142" x14ac:dyDescent="0.25">
      <c r="A24" s="89"/>
      <c r="B24" s="90"/>
      <c r="C24" s="90"/>
      <c r="E24" s="89"/>
      <c r="F24" s="89"/>
      <c r="G24" s="89"/>
      <c r="H24" s="89"/>
      <c r="I24" s="89"/>
      <c r="J24" s="89"/>
      <c r="K24" s="89"/>
      <c r="L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</row>
    <row r="25" spans="1:142" x14ac:dyDescent="0.25">
      <c r="A25" s="89"/>
      <c r="B25" s="90"/>
      <c r="C25" s="90"/>
      <c r="E25" s="89"/>
      <c r="F25" s="89"/>
      <c r="G25" s="89"/>
      <c r="H25" s="89"/>
      <c r="I25" s="89"/>
      <c r="J25" s="89"/>
      <c r="K25" s="89"/>
      <c r="L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</row>
    <row r="26" spans="1:142" x14ac:dyDescent="0.25">
      <c r="A26" s="89"/>
      <c r="B26" s="90"/>
      <c r="C26" s="90"/>
      <c r="E26" s="89"/>
      <c r="F26" s="89"/>
      <c r="G26" s="89"/>
      <c r="H26" s="89"/>
      <c r="I26" s="89"/>
      <c r="J26" s="89"/>
      <c r="K26" s="89"/>
      <c r="L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</row>
    <row r="27" spans="1:142" x14ac:dyDescent="0.25">
      <c r="A27" s="89"/>
      <c r="B27" s="90"/>
      <c r="C27" s="90"/>
      <c r="E27" s="89"/>
      <c r="F27" s="89"/>
      <c r="G27" s="89"/>
      <c r="H27" s="89"/>
      <c r="I27" s="89"/>
      <c r="J27" s="89"/>
      <c r="K27" s="89"/>
      <c r="L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  <c r="CO27" s="89"/>
      <c r="CP27" s="89"/>
      <c r="CQ27" s="89"/>
      <c r="CR27" s="89"/>
      <c r="CS27" s="89"/>
      <c r="CT27" s="89"/>
      <c r="CU27" s="89"/>
      <c r="CV27" s="89"/>
      <c r="CW27" s="89"/>
      <c r="CX27" s="89"/>
      <c r="CY27" s="89"/>
      <c r="CZ27" s="89"/>
      <c r="DA27" s="89"/>
      <c r="DB27" s="89"/>
      <c r="DC27" s="89"/>
      <c r="DD27" s="89"/>
      <c r="DE27" s="89"/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89"/>
      <c r="DR27" s="89"/>
      <c r="DS27" s="89"/>
      <c r="DT27" s="89"/>
      <c r="DU27" s="89"/>
      <c r="DV27" s="89"/>
      <c r="DW27" s="89"/>
      <c r="DX27" s="89"/>
      <c r="DY27" s="89"/>
      <c r="DZ27" s="89"/>
      <c r="EA27" s="89"/>
      <c r="EB27" s="89"/>
      <c r="EC27" s="89"/>
      <c r="ED27" s="89"/>
      <c r="EE27" s="89"/>
      <c r="EF27" s="89"/>
      <c r="EG27" s="89"/>
      <c r="EH27" s="89"/>
      <c r="EI27" s="89"/>
      <c r="EJ27" s="89"/>
      <c r="EK27" s="89"/>
      <c r="EL27" s="89"/>
    </row>
    <row r="28" spans="1:142" x14ac:dyDescent="0.25">
      <c r="A28" s="89"/>
      <c r="B28" s="90"/>
      <c r="C28" s="90"/>
      <c r="E28" s="89"/>
      <c r="F28" s="89"/>
      <c r="G28" s="89"/>
      <c r="H28" s="89"/>
      <c r="I28" s="89"/>
      <c r="J28" s="89"/>
      <c r="K28" s="89"/>
      <c r="L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</row>
    <row r="29" spans="1:142" x14ac:dyDescent="0.25">
      <c r="A29" s="89"/>
      <c r="B29" s="90"/>
      <c r="C29" s="90"/>
      <c r="E29" s="89"/>
      <c r="F29" s="89"/>
      <c r="G29" s="89"/>
      <c r="H29" s="89"/>
      <c r="I29" s="89"/>
      <c r="J29" s="89"/>
      <c r="K29" s="89"/>
      <c r="L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  <c r="CO29" s="89"/>
      <c r="CP29" s="89"/>
      <c r="CQ29" s="89"/>
      <c r="CR29" s="89"/>
      <c r="CS29" s="89"/>
      <c r="CT29" s="89"/>
      <c r="CU29" s="89"/>
      <c r="CV29" s="89"/>
      <c r="CW29" s="89"/>
      <c r="CX29" s="89"/>
      <c r="CY29" s="89"/>
      <c r="CZ29" s="89"/>
      <c r="DA29" s="89"/>
      <c r="DB29" s="89"/>
      <c r="DC29" s="89"/>
      <c r="DD29" s="89"/>
      <c r="DE29" s="89"/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89"/>
      <c r="DR29" s="89"/>
      <c r="DS29" s="89"/>
      <c r="DT29" s="89"/>
      <c r="DU29" s="89"/>
      <c r="DV29" s="89"/>
      <c r="DW29" s="89"/>
      <c r="DX29" s="89"/>
      <c r="DY29" s="89"/>
      <c r="DZ29" s="89"/>
      <c r="EA29" s="89"/>
      <c r="EB29" s="89"/>
      <c r="EC29" s="89"/>
      <c r="ED29" s="89"/>
      <c r="EE29" s="89"/>
      <c r="EF29" s="89"/>
      <c r="EG29" s="89"/>
      <c r="EH29" s="89"/>
      <c r="EI29" s="89"/>
      <c r="EJ29" s="89"/>
      <c r="EK29" s="89"/>
      <c r="EL29" s="89"/>
    </row>
    <row r="30" spans="1:142" x14ac:dyDescent="0.25">
      <c r="A30" s="89"/>
      <c r="B30" s="90"/>
      <c r="C30" s="90"/>
      <c r="E30" s="89"/>
      <c r="F30" s="89"/>
      <c r="G30" s="89"/>
      <c r="H30" s="89"/>
      <c r="I30" s="89"/>
      <c r="J30" s="89"/>
      <c r="K30" s="89"/>
      <c r="L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  <c r="CP30" s="89"/>
      <c r="CQ30" s="89"/>
      <c r="CR30" s="89"/>
      <c r="CS30" s="89"/>
      <c r="CT30" s="89"/>
      <c r="CU30" s="89"/>
      <c r="CV30" s="89"/>
      <c r="CW30" s="89"/>
      <c r="CX30" s="89"/>
      <c r="CY30" s="89"/>
      <c r="CZ30" s="89"/>
      <c r="DA30" s="89"/>
      <c r="DB30" s="89"/>
      <c r="DC30" s="89"/>
      <c r="DD30" s="89"/>
      <c r="DE30" s="89"/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89"/>
      <c r="DR30" s="89"/>
      <c r="DS30" s="89"/>
      <c r="DT30" s="89"/>
      <c r="DU30" s="89"/>
      <c r="DV30" s="89"/>
      <c r="DW30" s="89"/>
      <c r="DX30" s="89"/>
      <c r="DY30" s="89"/>
      <c r="DZ30" s="89"/>
      <c r="EA30" s="89"/>
      <c r="EB30" s="89"/>
      <c r="EC30" s="89"/>
      <c r="ED30" s="89"/>
      <c r="EE30" s="89"/>
      <c r="EF30" s="89"/>
      <c r="EG30" s="89"/>
      <c r="EH30" s="89"/>
      <c r="EI30" s="89"/>
      <c r="EJ30" s="89"/>
      <c r="EK30" s="89"/>
      <c r="EL30" s="89"/>
    </row>
    <row r="31" spans="1:142" x14ac:dyDescent="0.25">
      <c r="A31" s="89"/>
      <c r="B31" s="90"/>
      <c r="C31" s="90"/>
      <c r="E31" s="89"/>
      <c r="F31" s="89"/>
      <c r="G31" s="89"/>
      <c r="H31" s="89"/>
      <c r="I31" s="89"/>
      <c r="J31" s="89"/>
      <c r="K31" s="89"/>
      <c r="L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  <c r="CP31" s="89"/>
      <c r="CQ31" s="89"/>
      <c r="CR31" s="89"/>
      <c r="CS31" s="89"/>
      <c r="CT31" s="89"/>
      <c r="CU31" s="89"/>
      <c r="CV31" s="89"/>
      <c r="CW31" s="89"/>
      <c r="CX31" s="89"/>
      <c r="CY31" s="89"/>
      <c r="CZ31" s="89"/>
      <c r="DA31" s="89"/>
      <c r="DB31" s="89"/>
      <c r="DC31" s="89"/>
      <c r="DD31" s="89"/>
      <c r="DE31" s="89"/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89"/>
      <c r="DR31" s="89"/>
      <c r="DS31" s="89"/>
      <c r="DT31" s="89"/>
      <c r="DU31" s="89"/>
      <c r="DV31" s="89"/>
      <c r="DW31" s="89"/>
      <c r="DX31" s="89"/>
      <c r="DY31" s="89"/>
      <c r="DZ31" s="89"/>
      <c r="EA31" s="89"/>
      <c r="EB31" s="89"/>
      <c r="EC31" s="89"/>
      <c r="ED31" s="89"/>
      <c r="EE31" s="89"/>
      <c r="EF31" s="89"/>
      <c r="EG31" s="89"/>
      <c r="EH31" s="89"/>
      <c r="EI31" s="89"/>
      <c r="EJ31" s="89"/>
      <c r="EK31" s="89"/>
      <c r="EL31" s="89"/>
    </row>
    <row r="32" spans="1:142" x14ac:dyDescent="0.25">
      <c r="A32" s="89"/>
      <c r="B32" s="90"/>
      <c r="C32" s="90"/>
      <c r="E32" s="89"/>
      <c r="F32" s="89"/>
      <c r="G32" s="89"/>
      <c r="H32" s="89"/>
      <c r="I32" s="89"/>
      <c r="J32" s="89"/>
      <c r="K32" s="89"/>
      <c r="L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  <c r="CO32" s="89"/>
      <c r="CP32" s="89"/>
      <c r="CQ32" s="89"/>
      <c r="CR32" s="89"/>
      <c r="CS32" s="89"/>
      <c r="CT32" s="89"/>
      <c r="CU32" s="89"/>
      <c r="CV32" s="89"/>
      <c r="CW32" s="89"/>
      <c r="CX32" s="89"/>
      <c r="CY32" s="89"/>
      <c r="CZ32" s="89"/>
      <c r="DA32" s="89"/>
      <c r="DB32" s="89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89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</row>
    <row r="33" spans="1:142" x14ac:dyDescent="0.25">
      <c r="A33" s="89"/>
      <c r="B33" s="90"/>
      <c r="C33" s="90"/>
      <c r="E33" s="89"/>
      <c r="F33" s="89"/>
      <c r="G33" s="89"/>
      <c r="H33" s="89"/>
      <c r="I33" s="89"/>
      <c r="J33" s="89"/>
      <c r="K33" s="89"/>
      <c r="L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  <c r="CO33" s="89"/>
      <c r="CP33" s="89"/>
      <c r="CQ33" s="89"/>
      <c r="CR33" s="89"/>
      <c r="CS33" s="89"/>
      <c r="CT33" s="89"/>
      <c r="CU33" s="89"/>
      <c r="CV33" s="89"/>
      <c r="CW33" s="89"/>
      <c r="CX33" s="89"/>
      <c r="CY33" s="89"/>
      <c r="CZ33" s="89"/>
      <c r="DA33" s="89"/>
      <c r="DB33" s="89"/>
      <c r="DC33" s="89"/>
      <c r="DD33" s="89"/>
      <c r="DE33" s="89"/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89"/>
      <c r="DR33" s="89"/>
      <c r="DS33" s="89"/>
      <c r="DT33" s="89"/>
      <c r="DU33" s="89"/>
      <c r="DV33" s="89"/>
      <c r="DW33" s="89"/>
      <c r="DX33" s="89"/>
      <c r="DY33" s="89"/>
      <c r="DZ33" s="89"/>
      <c r="EA33" s="89"/>
      <c r="EB33" s="89"/>
      <c r="EC33" s="89"/>
      <c r="ED33" s="89"/>
      <c r="EE33" s="89"/>
      <c r="EF33" s="89"/>
      <c r="EG33" s="89"/>
      <c r="EH33" s="89"/>
      <c r="EI33" s="89"/>
      <c r="EJ33" s="89"/>
      <c r="EK33" s="89"/>
      <c r="EL33" s="89"/>
    </row>
    <row r="34" spans="1:142" x14ac:dyDescent="0.25">
      <c r="A34" s="89"/>
      <c r="B34" s="90"/>
      <c r="C34" s="90"/>
      <c r="E34" s="89"/>
      <c r="F34" s="89"/>
      <c r="G34" s="89"/>
      <c r="H34" s="89"/>
      <c r="I34" s="89"/>
      <c r="J34" s="89"/>
      <c r="K34" s="89"/>
      <c r="L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</row>
    <row r="35" spans="1:142" x14ac:dyDescent="0.25">
      <c r="A35" s="89"/>
      <c r="B35" s="90"/>
      <c r="C35" s="90"/>
      <c r="E35" s="89"/>
      <c r="F35" s="89"/>
      <c r="G35" s="89"/>
      <c r="H35" s="89"/>
      <c r="I35" s="89"/>
      <c r="J35" s="89"/>
      <c r="K35" s="89"/>
      <c r="L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  <c r="EK35" s="89"/>
      <c r="EL35" s="89"/>
    </row>
    <row r="36" spans="1:142" x14ac:dyDescent="0.25">
      <c r="A36" s="89"/>
      <c r="B36" s="90"/>
      <c r="C36" s="90"/>
      <c r="E36" s="89"/>
      <c r="F36" s="89"/>
      <c r="G36" s="89"/>
      <c r="H36" s="89"/>
      <c r="I36" s="89"/>
      <c r="J36" s="89"/>
      <c r="K36" s="89"/>
      <c r="L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</row>
    <row r="37" spans="1:142" x14ac:dyDescent="0.25">
      <c r="A37" s="89"/>
      <c r="B37" s="90"/>
      <c r="C37" s="90"/>
      <c r="E37" s="89"/>
      <c r="F37" s="89"/>
      <c r="G37" s="89"/>
      <c r="H37" s="89"/>
      <c r="I37" s="89"/>
      <c r="J37" s="89"/>
      <c r="K37" s="89"/>
      <c r="L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  <c r="CA37" s="89"/>
      <c r="CB37" s="89"/>
      <c r="CC37" s="89"/>
      <c r="CD37" s="89"/>
      <c r="CE37" s="89"/>
      <c r="CF37" s="89"/>
      <c r="CG37" s="89"/>
      <c r="CH37" s="89"/>
      <c r="CI37" s="89"/>
      <c r="CJ37" s="89"/>
      <c r="CK37" s="89"/>
      <c r="CL37" s="89"/>
      <c r="CM37" s="89"/>
      <c r="CN37" s="89"/>
      <c r="CO37" s="89"/>
      <c r="CP37" s="89"/>
      <c r="CQ37" s="89"/>
      <c r="CR37" s="89"/>
      <c r="CS37" s="89"/>
      <c r="CT37" s="89"/>
      <c r="CU37" s="89"/>
      <c r="CV37" s="89"/>
      <c r="CW37" s="89"/>
      <c r="CX37" s="89"/>
      <c r="CY37" s="89"/>
      <c r="CZ37" s="89"/>
      <c r="DA37" s="89"/>
      <c r="DB37" s="89"/>
      <c r="DC37" s="89"/>
      <c r="DD37" s="89"/>
      <c r="DE37" s="89"/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89"/>
      <c r="DR37" s="89"/>
      <c r="DS37" s="89"/>
      <c r="DT37" s="89"/>
      <c r="DU37" s="89"/>
      <c r="DV37" s="89"/>
      <c r="DW37" s="89"/>
      <c r="DX37" s="89"/>
      <c r="DY37" s="89"/>
      <c r="DZ37" s="89"/>
      <c r="EA37" s="89"/>
      <c r="EB37" s="89"/>
      <c r="EC37" s="89"/>
      <c r="ED37" s="89"/>
      <c r="EE37" s="89"/>
      <c r="EF37" s="89"/>
      <c r="EG37" s="89"/>
      <c r="EH37" s="89"/>
      <c r="EI37" s="89"/>
      <c r="EJ37" s="89"/>
      <c r="EK37" s="89"/>
      <c r="EL37" s="89"/>
    </row>
    <row r="38" spans="1:142" x14ac:dyDescent="0.25">
      <c r="A38" s="89"/>
      <c r="B38" s="90"/>
      <c r="C38" s="90"/>
      <c r="E38" s="89"/>
      <c r="F38" s="89"/>
      <c r="G38" s="89"/>
      <c r="H38" s="89"/>
      <c r="I38" s="89"/>
      <c r="J38" s="89"/>
      <c r="K38" s="89"/>
      <c r="L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</row>
    <row r="39" spans="1:142" x14ac:dyDescent="0.25">
      <c r="A39" s="89"/>
      <c r="B39" s="90"/>
      <c r="C39" s="90"/>
      <c r="E39" s="89"/>
      <c r="F39" s="89"/>
      <c r="G39" s="89"/>
      <c r="H39" s="89"/>
      <c r="I39" s="89"/>
      <c r="J39" s="89"/>
      <c r="K39" s="89"/>
      <c r="L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</row>
    <row r="40" spans="1:142" x14ac:dyDescent="0.25">
      <c r="A40" s="89"/>
      <c r="B40" s="90"/>
      <c r="C40" s="90"/>
      <c r="E40" s="89"/>
      <c r="F40" s="89"/>
      <c r="G40" s="89"/>
      <c r="H40" s="89"/>
      <c r="I40" s="89"/>
      <c r="J40" s="89"/>
      <c r="K40" s="89"/>
      <c r="L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  <c r="EK40" s="89"/>
      <c r="EL40" s="89"/>
    </row>
    <row r="41" spans="1:142" x14ac:dyDescent="0.25">
      <c r="A41" s="89"/>
      <c r="B41" s="90"/>
      <c r="C41" s="90"/>
      <c r="E41" s="89"/>
      <c r="F41" s="89"/>
      <c r="G41" s="89"/>
      <c r="H41" s="89"/>
      <c r="I41" s="89"/>
      <c r="J41" s="89"/>
      <c r="K41" s="89"/>
      <c r="L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</row>
    <row r="42" spans="1:142" x14ac:dyDescent="0.25">
      <c r="A42" s="89"/>
      <c r="B42" s="90"/>
      <c r="C42" s="90"/>
      <c r="E42" s="89"/>
      <c r="F42" s="89"/>
      <c r="G42" s="89"/>
      <c r="H42" s="89"/>
      <c r="I42" s="89"/>
      <c r="J42" s="89"/>
      <c r="K42" s="89"/>
      <c r="L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  <c r="EK42" s="89"/>
      <c r="EL42" s="89"/>
    </row>
    <row r="43" spans="1:142" x14ac:dyDescent="0.25">
      <c r="A43" s="89"/>
      <c r="B43" s="90"/>
      <c r="C43" s="90"/>
      <c r="E43" s="89"/>
      <c r="F43" s="89"/>
      <c r="G43" s="89"/>
      <c r="H43" s="89"/>
      <c r="I43" s="89"/>
      <c r="J43" s="89"/>
      <c r="K43" s="89"/>
      <c r="L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</row>
    <row r="44" spans="1:142" x14ac:dyDescent="0.25">
      <c r="A44" s="89"/>
      <c r="B44" s="90"/>
      <c r="C44" s="90"/>
      <c r="E44" s="89"/>
      <c r="F44" s="89"/>
      <c r="G44" s="89"/>
      <c r="H44" s="89"/>
      <c r="I44" s="89"/>
      <c r="J44" s="89"/>
      <c r="K44" s="89"/>
      <c r="L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  <c r="CP44" s="89"/>
      <c r="CQ44" s="89"/>
      <c r="CR44" s="89"/>
      <c r="CS44" s="89"/>
      <c r="CT44" s="89"/>
      <c r="CU44" s="89"/>
      <c r="CV44" s="89"/>
      <c r="CW44" s="89"/>
      <c r="CX44" s="89"/>
      <c r="CY44" s="89"/>
      <c r="CZ44" s="89"/>
      <c r="DA44" s="89"/>
      <c r="DB44" s="89"/>
      <c r="DC44" s="89"/>
      <c r="DD44" s="89"/>
      <c r="DE44" s="89"/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89"/>
      <c r="DR44" s="89"/>
      <c r="DS44" s="89"/>
      <c r="DT44" s="89"/>
      <c r="DU44" s="89"/>
      <c r="DV44" s="89"/>
      <c r="DW44" s="89"/>
      <c r="DX44" s="89"/>
      <c r="DY44" s="89"/>
      <c r="DZ44" s="89"/>
      <c r="EA44" s="89"/>
      <c r="EB44" s="89"/>
      <c r="EC44" s="89"/>
      <c r="ED44" s="89"/>
      <c r="EE44" s="89"/>
      <c r="EF44" s="89"/>
      <c r="EG44" s="89"/>
      <c r="EH44" s="89"/>
      <c r="EI44" s="89"/>
      <c r="EJ44" s="89"/>
      <c r="EK44" s="89"/>
      <c r="EL44" s="89"/>
    </row>
    <row r="45" spans="1:142" x14ac:dyDescent="0.25">
      <c r="A45" s="89"/>
      <c r="B45" s="90"/>
      <c r="C45" s="90"/>
      <c r="E45" s="89"/>
      <c r="F45" s="89"/>
      <c r="G45" s="89"/>
      <c r="H45" s="89"/>
      <c r="I45" s="89"/>
      <c r="J45" s="89"/>
      <c r="K45" s="89"/>
      <c r="L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  <c r="EK45" s="89"/>
      <c r="EL45" s="89"/>
    </row>
    <row r="46" spans="1:142" x14ac:dyDescent="0.25">
      <c r="A46" s="89"/>
      <c r="B46" s="90"/>
      <c r="C46" s="90"/>
      <c r="E46" s="89"/>
      <c r="F46" s="89"/>
      <c r="G46" s="89"/>
      <c r="H46" s="89"/>
      <c r="I46" s="89"/>
      <c r="J46" s="89"/>
      <c r="K46" s="89"/>
      <c r="L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  <c r="CO46" s="89"/>
      <c r="CP46" s="89"/>
      <c r="CQ46" s="89"/>
      <c r="CR46" s="89"/>
      <c r="CS46" s="89"/>
      <c r="CT46" s="89"/>
      <c r="CU46" s="89"/>
      <c r="CV46" s="89"/>
      <c r="CW46" s="89"/>
      <c r="CX46" s="89"/>
      <c r="CY46" s="89"/>
      <c r="CZ46" s="89"/>
      <c r="DA46" s="89"/>
      <c r="DB46" s="89"/>
      <c r="DC46" s="89"/>
      <c r="DD46" s="89"/>
      <c r="DE46" s="89"/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89"/>
      <c r="DR46" s="89"/>
      <c r="DS46" s="89"/>
      <c r="DT46" s="89"/>
      <c r="DU46" s="89"/>
      <c r="DV46" s="89"/>
      <c r="DW46" s="89"/>
      <c r="DX46" s="89"/>
      <c r="DY46" s="89"/>
      <c r="DZ46" s="89"/>
      <c r="EA46" s="89"/>
      <c r="EB46" s="89"/>
      <c r="EC46" s="89"/>
      <c r="ED46" s="89"/>
      <c r="EE46" s="89"/>
      <c r="EF46" s="89"/>
      <c r="EG46" s="89"/>
      <c r="EH46" s="89"/>
      <c r="EI46" s="89"/>
      <c r="EJ46" s="89"/>
      <c r="EK46" s="89"/>
      <c r="EL46" s="89"/>
    </row>
    <row r="47" spans="1:142" x14ac:dyDescent="0.25">
      <c r="A47" s="89"/>
      <c r="B47" s="90"/>
      <c r="C47" s="90"/>
      <c r="E47" s="89"/>
      <c r="F47" s="89"/>
      <c r="G47" s="89"/>
      <c r="H47" s="89"/>
      <c r="I47" s="89"/>
      <c r="J47" s="89"/>
      <c r="K47" s="89"/>
      <c r="L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89"/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89"/>
      <c r="DR47" s="89"/>
      <c r="DS47" s="89"/>
      <c r="DT47" s="89"/>
      <c r="DU47" s="89"/>
      <c r="DV47" s="89"/>
      <c r="DW47" s="89"/>
      <c r="DX47" s="89"/>
      <c r="DY47" s="89"/>
      <c r="DZ47" s="89"/>
      <c r="EA47" s="89"/>
      <c r="EB47" s="89"/>
      <c r="EC47" s="89"/>
      <c r="ED47" s="89"/>
      <c r="EE47" s="89"/>
      <c r="EF47" s="89"/>
      <c r="EG47" s="89"/>
      <c r="EH47" s="89"/>
      <c r="EI47" s="89"/>
      <c r="EJ47" s="89"/>
      <c r="EK47" s="89"/>
      <c r="EL47" s="89"/>
    </row>
    <row r="48" spans="1:142" x14ac:dyDescent="0.25">
      <c r="A48" s="89"/>
      <c r="B48" s="90"/>
      <c r="C48" s="90"/>
      <c r="E48" s="89"/>
      <c r="F48" s="89"/>
      <c r="G48" s="89"/>
      <c r="H48" s="89"/>
      <c r="I48" s="89"/>
      <c r="J48" s="89"/>
      <c r="K48" s="89"/>
      <c r="L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  <c r="CO48" s="89"/>
      <c r="CP48" s="89"/>
      <c r="CQ48" s="89"/>
      <c r="CR48" s="89"/>
      <c r="CS48" s="89"/>
      <c r="CT48" s="89"/>
      <c r="CU48" s="89"/>
      <c r="CV48" s="89"/>
      <c r="CW48" s="89"/>
      <c r="CX48" s="89"/>
      <c r="CY48" s="89"/>
      <c r="CZ48" s="89"/>
      <c r="DA48" s="89"/>
      <c r="DB48" s="89"/>
      <c r="DC48" s="89"/>
      <c r="DD48" s="89"/>
      <c r="DE48" s="89"/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89"/>
      <c r="DR48" s="89"/>
      <c r="DS48" s="89"/>
      <c r="DT48" s="89"/>
      <c r="DU48" s="89"/>
      <c r="DV48" s="89"/>
      <c r="DW48" s="89"/>
      <c r="DX48" s="89"/>
      <c r="DY48" s="89"/>
      <c r="DZ48" s="89"/>
      <c r="EA48" s="89"/>
      <c r="EB48" s="89"/>
      <c r="EC48" s="89"/>
      <c r="ED48" s="89"/>
      <c r="EE48" s="89"/>
      <c r="EF48" s="89"/>
      <c r="EG48" s="89"/>
      <c r="EH48" s="89"/>
      <c r="EI48" s="89"/>
      <c r="EJ48" s="89"/>
      <c r="EK48" s="89"/>
      <c r="EL48" s="89"/>
    </row>
    <row r="49" spans="1:142" x14ac:dyDescent="0.25">
      <c r="A49" s="89"/>
      <c r="B49" s="90"/>
      <c r="C49" s="90"/>
      <c r="E49" s="89"/>
      <c r="F49" s="89"/>
      <c r="G49" s="89"/>
      <c r="H49" s="89"/>
      <c r="I49" s="89"/>
      <c r="J49" s="89"/>
      <c r="K49" s="89"/>
      <c r="L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  <c r="CO49" s="89"/>
      <c r="CP49" s="89"/>
      <c r="CQ49" s="89"/>
      <c r="CR49" s="89"/>
      <c r="CS49" s="89"/>
      <c r="CT49" s="89"/>
      <c r="CU49" s="89"/>
      <c r="CV49" s="89"/>
      <c r="CW49" s="89"/>
      <c r="CX49" s="89"/>
      <c r="CY49" s="89"/>
      <c r="CZ49" s="89"/>
      <c r="DA49" s="89"/>
      <c r="DB49" s="89"/>
      <c r="DC49" s="89"/>
      <c r="DD49" s="89"/>
      <c r="DE49" s="89"/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89"/>
      <c r="DR49" s="89"/>
      <c r="DS49" s="89"/>
      <c r="DT49" s="89"/>
      <c r="DU49" s="89"/>
      <c r="DV49" s="89"/>
      <c r="DW49" s="89"/>
      <c r="DX49" s="89"/>
      <c r="DY49" s="89"/>
      <c r="DZ49" s="89"/>
      <c r="EA49" s="89"/>
      <c r="EB49" s="89"/>
      <c r="EC49" s="89"/>
      <c r="ED49" s="89"/>
      <c r="EE49" s="89"/>
      <c r="EF49" s="89"/>
      <c r="EG49" s="89"/>
      <c r="EH49" s="89"/>
      <c r="EI49" s="89"/>
      <c r="EJ49" s="89"/>
      <c r="EK49" s="89"/>
      <c r="EL49" s="89"/>
    </row>
    <row r="50" spans="1:142" x14ac:dyDescent="0.25">
      <c r="A50" s="89"/>
      <c r="B50" s="90"/>
      <c r="C50" s="90"/>
      <c r="E50" s="89"/>
      <c r="F50" s="89"/>
      <c r="G50" s="89"/>
      <c r="H50" s="89"/>
      <c r="I50" s="89"/>
      <c r="J50" s="89"/>
      <c r="K50" s="89"/>
      <c r="L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</row>
    <row r="51" spans="1:142" x14ac:dyDescent="0.25">
      <c r="A51" s="89"/>
      <c r="B51" s="90"/>
      <c r="C51" s="90"/>
      <c r="E51" s="89"/>
      <c r="F51" s="89"/>
      <c r="G51" s="89"/>
      <c r="H51" s="89"/>
      <c r="I51" s="89"/>
      <c r="J51" s="89"/>
      <c r="K51" s="89"/>
      <c r="L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  <c r="CP51" s="89"/>
      <c r="CQ51" s="89"/>
      <c r="CR51" s="89"/>
      <c r="CS51" s="89"/>
      <c r="CT51" s="89"/>
      <c r="CU51" s="89"/>
      <c r="CV51" s="89"/>
      <c r="CW51" s="89"/>
      <c r="CX51" s="89"/>
      <c r="CY51" s="89"/>
      <c r="CZ51" s="89"/>
      <c r="DA51" s="89"/>
      <c r="DB51" s="89"/>
      <c r="DC51" s="89"/>
      <c r="DD51" s="89"/>
      <c r="DE51" s="89"/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89"/>
      <c r="DR51" s="89"/>
      <c r="DS51" s="89"/>
      <c r="DT51" s="89"/>
      <c r="DU51" s="89"/>
      <c r="DV51" s="89"/>
      <c r="DW51" s="89"/>
      <c r="DX51" s="89"/>
      <c r="DY51" s="89"/>
      <c r="DZ51" s="89"/>
      <c r="EA51" s="89"/>
      <c r="EB51" s="89"/>
      <c r="EC51" s="89"/>
      <c r="ED51" s="89"/>
      <c r="EE51" s="89"/>
      <c r="EF51" s="89"/>
      <c r="EG51" s="89"/>
      <c r="EH51" s="89"/>
      <c r="EI51" s="89"/>
      <c r="EJ51" s="89"/>
      <c r="EK51" s="89"/>
      <c r="EL51" s="89"/>
    </row>
    <row r="52" spans="1:142" x14ac:dyDescent="0.25">
      <c r="A52" s="89"/>
      <c r="B52" s="90"/>
      <c r="C52" s="90"/>
      <c r="E52" s="89"/>
      <c r="F52" s="89"/>
      <c r="G52" s="89"/>
      <c r="H52" s="89"/>
      <c r="I52" s="89"/>
      <c r="J52" s="89"/>
      <c r="K52" s="89"/>
      <c r="L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</row>
    <row r="53" spans="1:142" x14ac:dyDescent="0.25">
      <c r="A53" s="89"/>
      <c r="B53" s="90"/>
      <c r="C53" s="90"/>
      <c r="E53" s="89"/>
      <c r="F53" s="89"/>
      <c r="G53" s="89"/>
      <c r="H53" s="89"/>
      <c r="I53" s="89"/>
      <c r="J53" s="89"/>
      <c r="K53" s="89"/>
      <c r="L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</row>
    <row r="54" spans="1:142" x14ac:dyDescent="0.25">
      <c r="A54" s="89"/>
      <c r="B54" s="90"/>
      <c r="C54" s="90"/>
      <c r="E54" s="89"/>
      <c r="F54" s="89"/>
      <c r="G54" s="89"/>
      <c r="H54" s="89"/>
      <c r="I54" s="89"/>
      <c r="J54" s="89"/>
      <c r="K54" s="89"/>
      <c r="L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  <c r="CO54" s="89"/>
      <c r="CP54" s="89"/>
      <c r="CQ54" s="89"/>
      <c r="CR54" s="89"/>
      <c r="CS54" s="89"/>
      <c r="CT54" s="89"/>
      <c r="CU54" s="89"/>
      <c r="CV54" s="89"/>
      <c r="CW54" s="89"/>
      <c r="CX54" s="89"/>
      <c r="CY54" s="89"/>
      <c r="CZ54" s="89"/>
      <c r="DA54" s="89"/>
      <c r="DB54" s="89"/>
      <c r="DC54" s="89"/>
      <c r="DD54" s="89"/>
      <c r="DE54" s="89"/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89"/>
      <c r="DR54" s="89"/>
      <c r="DS54" s="89"/>
      <c r="DT54" s="89"/>
      <c r="DU54" s="89"/>
      <c r="DV54" s="89"/>
      <c r="DW54" s="89"/>
      <c r="DX54" s="89"/>
      <c r="DY54" s="89"/>
      <c r="DZ54" s="89"/>
      <c r="EA54" s="89"/>
      <c r="EB54" s="89"/>
      <c r="EC54" s="89"/>
      <c r="ED54" s="89"/>
      <c r="EE54" s="89"/>
      <c r="EF54" s="89"/>
      <c r="EG54" s="89"/>
      <c r="EH54" s="89"/>
      <c r="EI54" s="89"/>
      <c r="EJ54" s="89"/>
      <c r="EK54" s="89"/>
      <c r="EL54" s="89"/>
    </row>
    <row r="55" spans="1:142" x14ac:dyDescent="0.25">
      <c r="A55" s="89"/>
      <c r="B55" s="90"/>
      <c r="C55" s="90"/>
      <c r="E55" s="89"/>
      <c r="F55" s="89"/>
      <c r="G55" s="89"/>
      <c r="H55" s="89"/>
      <c r="I55" s="89"/>
      <c r="J55" s="89"/>
      <c r="K55" s="89"/>
      <c r="L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  <c r="CO55" s="89"/>
      <c r="CP55" s="89"/>
      <c r="CQ55" s="89"/>
      <c r="CR55" s="89"/>
      <c r="CS55" s="89"/>
      <c r="CT55" s="89"/>
      <c r="CU55" s="89"/>
      <c r="CV55" s="89"/>
      <c r="CW55" s="89"/>
      <c r="CX55" s="89"/>
      <c r="CY55" s="89"/>
      <c r="CZ55" s="89"/>
      <c r="DA55" s="89"/>
      <c r="DB55" s="89"/>
      <c r="DC55" s="89"/>
      <c r="DD55" s="89"/>
      <c r="DE55" s="89"/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89"/>
      <c r="DR55" s="89"/>
      <c r="DS55" s="89"/>
      <c r="DT55" s="89"/>
      <c r="DU55" s="89"/>
      <c r="DV55" s="89"/>
      <c r="DW55" s="89"/>
      <c r="DX55" s="89"/>
      <c r="DY55" s="89"/>
      <c r="DZ55" s="89"/>
      <c r="EA55" s="89"/>
      <c r="EB55" s="89"/>
      <c r="EC55" s="89"/>
      <c r="ED55" s="89"/>
      <c r="EE55" s="89"/>
      <c r="EF55" s="89"/>
      <c r="EG55" s="89"/>
      <c r="EH55" s="89"/>
      <c r="EI55" s="89"/>
      <c r="EJ55" s="89"/>
      <c r="EK55" s="89"/>
      <c r="EL55" s="89"/>
    </row>
    <row r="56" spans="1:142" x14ac:dyDescent="0.25">
      <c r="A56" s="89"/>
      <c r="B56" s="90"/>
      <c r="C56" s="90"/>
      <c r="E56" s="89"/>
      <c r="F56" s="89"/>
      <c r="G56" s="89"/>
      <c r="H56" s="89"/>
      <c r="I56" s="89"/>
      <c r="J56" s="89"/>
      <c r="K56" s="89"/>
      <c r="L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  <c r="CO56" s="89"/>
      <c r="CP56" s="89"/>
      <c r="CQ56" s="89"/>
      <c r="CR56" s="89"/>
      <c r="CS56" s="89"/>
      <c r="CT56" s="89"/>
      <c r="CU56" s="89"/>
      <c r="CV56" s="89"/>
      <c r="CW56" s="89"/>
      <c r="CX56" s="89"/>
      <c r="CY56" s="89"/>
      <c r="CZ56" s="89"/>
      <c r="DA56" s="89"/>
      <c r="DB56" s="89"/>
      <c r="DC56" s="89"/>
      <c r="DD56" s="89"/>
      <c r="DE56" s="89"/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89"/>
      <c r="DR56" s="89"/>
      <c r="DS56" s="89"/>
      <c r="DT56" s="89"/>
      <c r="DU56" s="89"/>
      <c r="DV56" s="89"/>
      <c r="DW56" s="89"/>
      <c r="DX56" s="89"/>
      <c r="DY56" s="89"/>
      <c r="DZ56" s="89"/>
      <c r="EA56" s="89"/>
      <c r="EB56" s="89"/>
      <c r="EC56" s="89"/>
      <c r="ED56" s="89"/>
      <c r="EE56" s="89"/>
      <c r="EF56" s="89"/>
      <c r="EG56" s="89"/>
      <c r="EH56" s="89"/>
      <c r="EI56" s="89"/>
      <c r="EJ56" s="89"/>
      <c r="EK56" s="89"/>
      <c r="EL56" s="89"/>
    </row>
    <row r="57" spans="1:142" x14ac:dyDescent="0.25">
      <c r="A57" s="89"/>
      <c r="B57" s="90"/>
      <c r="C57" s="90"/>
      <c r="E57" s="89"/>
      <c r="F57" s="89"/>
      <c r="G57" s="89"/>
      <c r="H57" s="89"/>
      <c r="I57" s="89"/>
      <c r="J57" s="89"/>
      <c r="K57" s="89"/>
      <c r="L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  <c r="CO57" s="89"/>
      <c r="CP57" s="89"/>
      <c r="CQ57" s="89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9"/>
      <c r="DC57" s="89"/>
      <c r="DD57" s="89"/>
      <c r="DE57" s="89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89"/>
      <c r="DR57" s="89"/>
      <c r="DS57" s="89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9"/>
      <c r="EE57" s="89"/>
      <c r="EF57" s="89"/>
      <c r="EG57" s="89"/>
      <c r="EH57" s="89"/>
      <c r="EI57" s="89"/>
      <c r="EJ57" s="89"/>
      <c r="EK57" s="89"/>
      <c r="EL57" s="89"/>
    </row>
    <row r="58" spans="1:142" x14ac:dyDescent="0.25">
      <c r="A58" s="89"/>
      <c r="B58" s="90"/>
      <c r="C58" s="90"/>
      <c r="E58" s="89"/>
      <c r="F58" s="89"/>
      <c r="G58" s="89"/>
      <c r="H58" s="89"/>
      <c r="I58" s="89"/>
      <c r="J58" s="89"/>
      <c r="K58" s="89"/>
      <c r="L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  <c r="CO58" s="89"/>
      <c r="CP58" s="89"/>
      <c r="CQ58" s="89"/>
      <c r="CR58" s="89"/>
      <c r="CS58" s="89"/>
      <c r="CT58" s="89"/>
      <c r="CU58" s="89"/>
      <c r="CV58" s="89"/>
      <c r="CW58" s="89"/>
      <c r="CX58" s="89"/>
      <c r="CY58" s="89"/>
      <c r="CZ58" s="89"/>
      <c r="DA58" s="89"/>
      <c r="DB58" s="89"/>
      <c r="DC58" s="89"/>
      <c r="DD58" s="89"/>
      <c r="DE58" s="89"/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89"/>
      <c r="DR58" s="89"/>
      <c r="DS58" s="89"/>
      <c r="DT58" s="89"/>
      <c r="DU58" s="89"/>
      <c r="DV58" s="89"/>
      <c r="DW58" s="89"/>
      <c r="DX58" s="89"/>
      <c r="DY58" s="89"/>
      <c r="DZ58" s="89"/>
      <c r="EA58" s="89"/>
      <c r="EB58" s="89"/>
      <c r="EC58" s="89"/>
      <c r="ED58" s="89"/>
      <c r="EE58" s="89"/>
      <c r="EF58" s="89"/>
      <c r="EG58" s="89"/>
      <c r="EH58" s="89"/>
      <c r="EI58" s="89"/>
      <c r="EJ58" s="89"/>
      <c r="EK58" s="89"/>
      <c r="EL58" s="89"/>
    </row>
    <row r="59" spans="1:142" x14ac:dyDescent="0.25">
      <c r="A59" s="89"/>
      <c r="B59" s="90"/>
      <c r="C59" s="90"/>
      <c r="E59" s="89"/>
      <c r="F59" s="89"/>
      <c r="G59" s="89"/>
      <c r="H59" s="89"/>
      <c r="I59" s="89"/>
      <c r="J59" s="89"/>
      <c r="K59" s="89"/>
      <c r="L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89"/>
      <c r="CS59" s="89"/>
      <c r="CT59" s="89"/>
      <c r="CU59" s="89"/>
      <c r="CV59" s="89"/>
      <c r="CW59" s="89"/>
      <c r="CX59" s="89"/>
      <c r="CY59" s="89"/>
      <c r="CZ59" s="89"/>
      <c r="DA59" s="89"/>
      <c r="DB59" s="89"/>
      <c r="DC59" s="89"/>
      <c r="DD59" s="89"/>
      <c r="DE59" s="89"/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89"/>
      <c r="DR59" s="89"/>
      <c r="DS59" s="89"/>
      <c r="DT59" s="89"/>
      <c r="DU59" s="89"/>
      <c r="DV59" s="89"/>
      <c r="DW59" s="89"/>
      <c r="DX59" s="89"/>
      <c r="DY59" s="89"/>
      <c r="DZ59" s="89"/>
      <c r="EA59" s="89"/>
      <c r="EB59" s="89"/>
      <c r="EC59" s="89"/>
      <c r="ED59" s="89"/>
      <c r="EE59" s="89"/>
      <c r="EF59" s="89"/>
      <c r="EG59" s="89"/>
      <c r="EH59" s="89"/>
      <c r="EI59" s="89"/>
      <c r="EJ59" s="89"/>
      <c r="EK59" s="89"/>
      <c r="EL59" s="89"/>
    </row>
    <row r="60" spans="1:142" x14ac:dyDescent="0.25">
      <c r="A60" s="89"/>
      <c r="B60" s="90"/>
      <c r="C60" s="90"/>
      <c r="E60" s="89"/>
      <c r="F60" s="89"/>
      <c r="G60" s="89"/>
      <c r="H60" s="89"/>
      <c r="I60" s="89"/>
      <c r="J60" s="89"/>
      <c r="K60" s="89"/>
      <c r="L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  <c r="CO60" s="89"/>
      <c r="CP60" s="89"/>
      <c r="CQ60" s="89"/>
      <c r="CR60" s="89"/>
      <c r="CS60" s="89"/>
      <c r="CT60" s="89"/>
      <c r="CU60" s="89"/>
      <c r="CV60" s="89"/>
      <c r="CW60" s="89"/>
      <c r="CX60" s="89"/>
      <c r="CY60" s="89"/>
      <c r="CZ60" s="89"/>
      <c r="DA60" s="89"/>
      <c r="DB60" s="89"/>
      <c r="DC60" s="89"/>
      <c r="DD60" s="89"/>
      <c r="DE60" s="89"/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89"/>
      <c r="DR60" s="89"/>
      <c r="DS60" s="89"/>
      <c r="DT60" s="89"/>
      <c r="DU60" s="89"/>
      <c r="DV60" s="89"/>
      <c r="DW60" s="89"/>
      <c r="DX60" s="89"/>
      <c r="DY60" s="89"/>
      <c r="DZ60" s="89"/>
      <c r="EA60" s="89"/>
      <c r="EB60" s="89"/>
      <c r="EC60" s="89"/>
      <c r="ED60" s="89"/>
      <c r="EE60" s="89"/>
      <c r="EF60" s="89"/>
      <c r="EG60" s="89"/>
      <c r="EH60" s="89"/>
      <c r="EI60" s="89"/>
      <c r="EJ60" s="89"/>
      <c r="EK60" s="89"/>
      <c r="EL60" s="89"/>
    </row>
    <row r="61" spans="1:142" x14ac:dyDescent="0.25">
      <c r="A61" s="89"/>
      <c r="B61" s="90"/>
      <c r="C61" s="90"/>
      <c r="E61" s="89"/>
      <c r="F61" s="89"/>
      <c r="G61" s="89"/>
      <c r="H61" s="89"/>
      <c r="I61" s="89"/>
      <c r="J61" s="89"/>
      <c r="K61" s="89"/>
      <c r="L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</row>
    <row r="62" spans="1:142" x14ac:dyDescent="0.25">
      <c r="A62" s="89"/>
      <c r="B62" s="90"/>
      <c r="C62" s="90"/>
      <c r="E62" s="89"/>
      <c r="F62" s="89"/>
      <c r="G62" s="89"/>
      <c r="H62" s="89"/>
      <c r="I62" s="89"/>
      <c r="J62" s="89"/>
      <c r="K62" s="89"/>
      <c r="L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  <c r="CO62" s="89"/>
      <c r="CP62" s="89"/>
      <c r="CQ62" s="89"/>
      <c r="CR62" s="89"/>
      <c r="CS62" s="89"/>
      <c r="CT62" s="89"/>
      <c r="CU62" s="89"/>
      <c r="CV62" s="89"/>
      <c r="CW62" s="89"/>
      <c r="CX62" s="89"/>
      <c r="CY62" s="89"/>
      <c r="CZ62" s="89"/>
      <c r="DA62" s="89"/>
      <c r="DB62" s="89"/>
      <c r="DC62" s="89"/>
      <c r="DD62" s="89"/>
      <c r="DE62" s="89"/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89"/>
      <c r="DR62" s="89"/>
      <c r="DS62" s="89"/>
      <c r="DT62" s="89"/>
      <c r="DU62" s="89"/>
      <c r="DV62" s="89"/>
      <c r="DW62" s="89"/>
      <c r="DX62" s="89"/>
      <c r="DY62" s="89"/>
      <c r="DZ62" s="89"/>
      <c r="EA62" s="89"/>
      <c r="EB62" s="89"/>
      <c r="EC62" s="89"/>
      <c r="ED62" s="89"/>
      <c r="EE62" s="89"/>
      <c r="EF62" s="89"/>
      <c r="EG62" s="89"/>
      <c r="EH62" s="89"/>
      <c r="EI62" s="89"/>
      <c r="EJ62" s="89"/>
      <c r="EK62" s="89"/>
      <c r="EL62" s="89"/>
    </row>
    <row r="63" spans="1:142" x14ac:dyDescent="0.25">
      <c r="A63" s="89"/>
      <c r="B63" s="90"/>
      <c r="C63" s="90"/>
      <c r="E63" s="89"/>
      <c r="F63" s="89"/>
      <c r="G63" s="89"/>
      <c r="H63" s="89"/>
      <c r="I63" s="89"/>
      <c r="J63" s="89"/>
      <c r="K63" s="89"/>
      <c r="L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</row>
    <row r="64" spans="1:142" x14ac:dyDescent="0.25">
      <c r="A64" s="89"/>
      <c r="B64" s="90"/>
      <c r="C64" s="90"/>
      <c r="E64" s="89"/>
      <c r="F64" s="89"/>
      <c r="G64" s="89"/>
      <c r="H64" s="89"/>
      <c r="I64" s="89"/>
      <c r="J64" s="89"/>
      <c r="K64" s="89"/>
      <c r="L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  <c r="CO64" s="89"/>
      <c r="CP64" s="89"/>
      <c r="CQ64" s="89"/>
      <c r="CR64" s="89"/>
      <c r="CS64" s="89"/>
      <c r="CT64" s="89"/>
      <c r="CU64" s="89"/>
      <c r="CV64" s="89"/>
      <c r="CW64" s="89"/>
      <c r="CX64" s="89"/>
      <c r="CY64" s="89"/>
      <c r="CZ64" s="89"/>
      <c r="DA64" s="89"/>
      <c r="DB64" s="89"/>
      <c r="DC64" s="89"/>
      <c r="DD64" s="89"/>
      <c r="DE64" s="89"/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89"/>
      <c r="DR64" s="89"/>
      <c r="DS64" s="89"/>
      <c r="DT64" s="89"/>
      <c r="DU64" s="89"/>
      <c r="DV64" s="89"/>
      <c r="DW64" s="89"/>
      <c r="DX64" s="89"/>
      <c r="DY64" s="89"/>
      <c r="DZ64" s="89"/>
      <c r="EA64" s="89"/>
      <c r="EB64" s="89"/>
      <c r="EC64" s="89"/>
      <c r="ED64" s="89"/>
      <c r="EE64" s="89"/>
      <c r="EF64" s="89"/>
      <c r="EG64" s="89"/>
      <c r="EH64" s="89"/>
      <c r="EI64" s="89"/>
      <c r="EJ64" s="89"/>
      <c r="EK64" s="89"/>
      <c r="EL64" s="89"/>
    </row>
    <row r="65" spans="1:142" x14ac:dyDescent="0.25">
      <c r="A65" s="89"/>
      <c r="B65" s="90"/>
      <c r="C65" s="90"/>
      <c r="E65" s="89"/>
      <c r="F65" s="89"/>
      <c r="G65" s="89"/>
      <c r="H65" s="89"/>
      <c r="I65" s="89"/>
      <c r="J65" s="89"/>
      <c r="K65" s="89"/>
      <c r="L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  <c r="CO65" s="89"/>
      <c r="CP65" s="89"/>
      <c r="CQ65" s="89"/>
      <c r="CR65" s="89"/>
      <c r="CS65" s="89"/>
      <c r="CT65" s="89"/>
      <c r="CU65" s="89"/>
      <c r="CV65" s="89"/>
      <c r="CW65" s="89"/>
      <c r="CX65" s="89"/>
      <c r="CY65" s="89"/>
      <c r="CZ65" s="89"/>
      <c r="DA65" s="89"/>
      <c r="DB65" s="89"/>
      <c r="DC65" s="89"/>
      <c r="DD65" s="89"/>
      <c r="DE65" s="89"/>
      <c r="DF65" s="89"/>
      <c r="DG65" s="89"/>
      <c r="DH65" s="89"/>
      <c r="DI65" s="89"/>
      <c r="DJ65" s="89"/>
      <c r="DK65" s="89"/>
      <c r="DL65" s="89"/>
      <c r="DM65" s="89"/>
      <c r="DN65" s="89"/>
      <c r="DO65" s="89"/>
      <c r="DP65" s="89"/>
      <c r="DQ65" s="89"/>
      <c r="DR65" s="89"/>
      <c r="DS65" s="89"/>
      <c r="DT65" s="89"/>
      <c r="DU65" s="89"/>
      <c r="DV65" s="89"/>
      <c r="DW65" s="89"/>
      <c r="DX65" s="89"/>
      <c r="DY65" s="89"/>
      <c r="DZ65" s="89"/>
      <c r="EA65" s="89"/>
      <c r="EB65" s="89"/>
      <c r="EC65" s="89"/>
      <c r="ED65" s="89"/>
      <c r="EE65" s="89"/>
      <c r="EF65" s="89"/>
      <c r="EG65" s="89"/>
      <c r="EH65" s="89"/>
      <c r="EI65" s="89"/>
      <c r="EJ65" s="89"/>
      <c r="EK65" s="89"/>
      <c r="EL65" s="89"/>
    </row>
    <row r="66" spans="1:142" x14ac:dyDescent="0.25">
      <c r="A66" s="89"/>
      <c r="B66" s="90"/>
      <c r="C66" s="90"/>
      <c r="E66" s="89"/>
      <c r="F66" s="89"/>
      <c r="G66" s="89"/>
      <c r="H66" s="89"/>
      <c r="I66" s="89"/>
      <c r="J66" s="89"/>
      <c r="K66" s="89"/>
      <c r="L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  <c r="CO66" s="89"/>
      <c r="CP66" s="89"/>
      <c r="CQ66" s="89"/>
      <c r="CR66" s="89"/>
      <c r="CS66" s="89"/>
      <c r="CT66" s="89"/>
      <c r="CU66" s="89"/>
      <c r="CV66" s="89"/>
      <c r="CW66" s="89"/>
      <c r="CX66" s="89"/>
      <c r="CY66" s="89"/>
      <c r="CZ66" s="89"/>
      <c r="DA66" s="89"/>
      <c r="DB66" s="89"/>
      <c r="DC66" s="89"/>
      <c r="DD66" s="89"/>
      <c r="DE66" s="89"/>
      <c r="DF66" s="89"/>
      <c r="DG66" s="89"/>
      <c r="DH66" s="89"/>
      <c r="DI66" s="89"/>
      <c r="DJ66" s="89"/>
      <c r="DK66" s="89"/>
      <c r="DL66" s="89"/>
      <c r="DM66" s="89"/>
      <c r="DN66" s="89"/>
      <c r="DO66" s="89"/>
      <c r="DP66" s="89"/>
      <c r="DQ66" s="89"/>
      <c r="DR66" s="89"/>
      <c r="DS66" s="89"/>
      <c r="DT66" s="89"/>
      <c r="DU66" s="89"/>
      <c r="DV66" s="89"/>
      <c r="DW66" s="89"/>
      <c r="DX66" s="89"/>
      <c r="DY66" s="89"/>
      <c r="DZ66" s="89"/>
      <c r="EA66" s="89"/>
      <c r="EB66" s="89"/>
      <c r="EC66" s="89"/>
      <c r="ED66" s="89"/>
      <c r="EE66" s="89"/>
      <c r="EF66" s="89"/>
      <c r="EG66" s="89"/>
      <c r="EH66" s="89"/>
      <c r="EI66" s="89"/>
      <c r="EJ66" s="89"/>
      <c r="EK66" s="89"/>
      <c r="EL66" s="89"/>
    </row>
    <row r="67" spans="1:142" x14ac:dyDescent="0.25">
      <c r="A67" s="89"/>
      <c r="B67" s="90"/>
      <c r="C67" s="90"/>
      <c r="E67" s="89"/>
      <c r="F67" s="89"/>
      <c r="G67" s="89"/>
      <c r="H67" s="89"/>
      <c r="I67" s="89"/>
      <c r="J67" s="89"/>
      <c r="K67" s="89"/>
      <c r="L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  <c r="CO67" s="89"/>
      <c r="CP67" s="89"/>
      <c r="CQ67" s="89"/>
      <c r="CR67" s="89"/>
      <c r="CS67" s="89"/>
      <c r="CT67" s="89"/>
      <c r="CU67" s="89"/>
      <c r="CV67" s="89"/>
      <c r="CW67" s="89"/>
      <c r="CX67" s="89"/>
      <c r="CY67" s="89"/>
      <c r="CZ67" s="89"/>
      <c r="DA67" s="89"/>
      <c r="DB67" s="89"/>
      <c r="DC67" s="89"/>
      <c r="DD67" s="89"/>
      <c r="DE67" s="89"/>
      <c r="DF67" s="89"/>
      <c r="DG67" s="89"/>
      <c r="DH67" s="89"/>
      <c r="DI67" s="89"/>
      <c r="DJ67" s="89"/>
      <c r="DK67" s="89"/>
      <c r="DL67" s="89"/>
      <c r="DM67" s="89"/>
      <c r="DN67" s="89"/>
      <c r="DO67" s="89"/>
      <c r="DP67" s="89"/>
      <c r="DQ67" s="89"/>
      <c r="DR67" s="89"/>
      <c r="DS67" s="89"/>
      <c r="DT67" s="89"/>
      <c r="DU67" s="89"/>
      <c r="DV67" s="89"/>
      <c r="DW67" s="89"/>
      <c r="DX67" s="89"/>
      <c r="DY67" s="89"/>
      <c r="DZ67" s="89"/>
      <c r="EA67" s="89"/>
      <c r="EB67" s="89"/>
      <c r="EC67" s="89"/>
      <c r="ED67" s="89"/>
      <c r="EE67" s="89"/>
      <c r="EF67" s="89"/>
      <c r="EG67" s="89"/>
      <c r="EH67" s="89"/>
      <c r="EI67" s="89"/>
      <c r="EJ67" s="89"/>
      <c r="EK67" s="89"/>
      <c r="EL67" s="89"/>
    </row>
    <row r="68" spans="1:142" x14ac:dyDescent="0.25">
      <c r="A68" s="89"/>
      <c r="B68" s="90"/>
      <c r="C68" s="90"/>
      <c r="E68" s="89"/>
      <c r="F68" s="89"/>
      <c r="G68" s="89"/>
      <c r="H68" s="89"/>
      <c r="I68" s="89"/>
      <c r="J68" s="89"/>
      <c r="K68" s="89"/>
      <c r="L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  <c r="CO68" s="89"/>
      <c r="CP68" s="89"/>
      <c r="CQ68" s="89"/>
      <c r="CR68" s="89"/>
      <c r="CS68" s="89"/>
      <c r="CT68" s="89"/>
      <c r="CU68" s="89"/>
      <c r="CV68" s="89"/>
      <c r="CW68" s="89"/>
      <c r="CX68" s="89"/>
      <c r="CY68" s="89"/>
      <c r="CZ68" s="89"/>
      <c r="DA68" s="89"/>
      <c r="DB68" s="89"/>
      <c r="DC68" s="89"/>
      <c r="DD68" s="89"/>
      <c r="DE68" s="89"/>
      <c r="DF68" s="89"/>
      <c r="DG68" s="89"/>
      <c r="DH68" s="89"/>
      <c r="DI68" s="89"/>
      <c r="DJ68" s="89"/>
      <c r="DK68" s="89"/>
      <c r="DL68" s="89"/>
      <c r="DM68" s="89"/>
      <c r="DN68" s="89"/>
      <c r="DO68" s="89"/>
      <c r="DP68" s="89"/>
      <c r="DQ68" s="89"/>
      <c r="DR68" s="89"/>
      <c r="DS68" s="89"/>
      <c r="DT68" s="89"/>
      <c r="DU68" s="89"/>
      <c r="DV68" s="89"/>
      <c r="DW68" s="89"/>
      <c r="DX68" s="89"/>
      <c r="DY68" s="89"/>
      <c r="DZ68" s="89"/>
      <c r="EA68" s="89"/>
      <c r="EB68" s="89"/>
      <c r="EC68" s="89"/>
      <c r="ED68" s="89"/>
      <c r="EE68" s="89"/>
      <c r="EF68" s="89"/>
      <c r="EG68" s="89"/>
      <c r="EH68" s="89"/>
      <c r="EI68" s="89"/>
      <c r="EJ68" s="89"/>
      <c r="EK68" s="89"/>
      <c r="EL68" s="89"/>
    </row>
    <row r="69" spans="1:142" x14ac:dyDescent="0.25">
      <c r="A69" s="89"/>
      <c r="B69" s="90"/>
      <c r="C69" s="90"/>
      <c r="E69" s="89"/>
      <c r="F69" s="89"/>
      <c r="G69" s="89"/>
      <c r="H69" s="89"/>
      <c r="I69" s="89"/>
      <c r="J69" s="89"/>
      <c r="K69" s="89"/>
      <c r="L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  <c r="CO69" s="89"/>
      <c r="CP69" s="89"/>
      <c r="CQ69" s="89"/>
      <c r="CR69" s="89"/>
      <c r="CS69" s="89"/>
      <c r="CT69" s="89"/>
      <c r="CU69" s="89"/>
      <c r="CV69" s="89"/>
      <c r="CW69" s="89"/>
      <c r="CX69" s="89"/>
      <c r="CY69" s="89"/>
      <c r="CZ69" s="89"/>
      <c r="DA69" s="89"/>
      <c r="DB69" s="89"/>
      <c r="DC69" s="89"/>
      <c r="DD69" s="89"/>
      <c r="DE69" s="89"/>
      <c r="DF69" s="89"/>
      <c r="DG69" s="89"/>
      <c r="DH69" s="89"/>
      <c r="DI69" s="89"/>
      <c r="DJ69" s="89"/>
      <c r="DK69" s="89"/>
      <c r="DL69" s="89"/>
      <c r="DM69" s="89"/>
      <c r="DN69" s="89"/>
      <c r="DO69" s="89"/>
      <c r="DP69" s="89"/>
      <c r="DQ69" s="89"/>
      <c r="DR69" s="89"/>
      <c r="DS69" s="89"/>
      <c r="DT69" s="89"/>
      <c r="DU69" s="89"/>
      <c r="DV69" s="89"/>
      <c r="DW69" s="89"/>
      <c r="DX69" s="89"/>
      <c r="DY69" s="89"/>
      <c r="DZ69" s="89"/>
      <c r="EA69" s="89"/>
      <c r="EB69" s="89"/>
      <c r="EC69" s="89"/>
      <c r="ED69" s="89"/>
      <c r="EE69" s="89"/>
      <c r="EF69" s="89"/>
      <c r="EG69" s="89"/>
      <c r="EH69" s="89"/>
      <c r="EI69" s="89"/>
      <c r="EJ69" s="89"/>
      <c r="EK69" s="89"/>
      <c r="EL69" s="89"/>
    </row>
    <row r="70" spans="1:142" x14ac:dyDescent="0.25">
      <c r="A70" s="89"/>
      <c r="B70" s="90"/>
      <c r="C70" s="90"/>
      <c r="E70" s="89"/>
      <c r="F70" s="89"/>
      <c r="G70" s="89"/>
      <c r="H70" s="89"/>
      <c r="I70" s="89"/>
      <c r="J70" s="89"/>
      <c r="K70" s="89"/>
      <c r="L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</row>
    <row r="71" spans="1:142" x14ac:dyDescent="0.25">
      <c r="A71" s="89"/>
      <c r="B71" s="90"/>
      <c r="C71" s="90"/>
      <c r="E71" s="89"/>
      <c r="F71" s="89"/>
      <c r="G71" s="89"/>
      <c r="H71" s="89"/>
      <c r="I71" s="89"/>
      <c r="J71" s="89"/>
      <c r="K71" s="89"/>
      <c r="L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89"/>
      <c r="EL71" s="89"/>
    </row>
    <row r="72" spans="1:142" x14ac:dyDescent="0.25">
      <c r="A72" s="89"/>
      <c r="B72" s="90"/>
      <c r="C72" s="90"/>
      <c r="E72" s="89"/>
      <c r="F72" s="89"/>
      <c r="G72" s="89"/>
      <c r="H72" s="89"/>
      <c r="I72" s="89"/>
      <c r="J72" s="89"/>
      <c r="K72" s="89"/>
      <c r="L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9"/>
      <c r="DQ72" s="89"/>
      <c r="DR72" s="89"/>
      <c r="DS72" s="89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9"/>
      <c r="EE72" s="89"/>
      <c r="EF72" s="89"/>
      <c r="EG72" s="89"/>
      <c r="EH72" s="89"/>
      <c r="EI72" s="89"/>
      <c r="EJ72" s="89"/>
      <c r="EK72" s="89"/>
      <c r="EL72" s="89"/>
    </row>
    <row r="73" spans="1:142" x14ac:dyDescent="0.25">
      <c r="A73" s="89"/>
      <c r="B73" s="90"/>
      <c r="C73" s="90"/>
      <c r="E73" s="89"/>
      <c r="F73" s="89"/>
      <c r="G73" s="89"/>
      <c r="H73" s="89"/>
      <c r="I73" s="89"/>
      <c r="J73" s="89"/>
      <c r="K73" s="89"/>
      <c r="L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  <c r="CO73" s="89"/>
      <c r="CP73" s="89"/>
      <c r="CQ73" s="89"/>
      <c r="CR73" s="89"/>
      <c r="CS73" s="89"/>
      <c r="CT73" s="89"/>
      <c r="CU73" s="89"/>
      <c r="CV73" s="89"/>
      <c r="CW73" s="89"/>
      <c r="CX73" s="89"/>
      <c r="CY73" s="89"/>
      <c r="CZ73" s="89"/>
      <c r="DA73" s="89"/>
      <c r="DB73" s="89"/>
      <c r="DC73" s="89"/>
      <c r="DD73" s="89"/>
      <c r="DE73" s="89"/>
      <c r="DF73" s="89"/>
      <c r="DG73" s="89"/>
      <c r="DH73" s="89"/>
      <c r="DI73" s="89"/>
      <c r="DJ73" s="89"/>
      <c r="DK73" s="89"/>
      <c r="DL73" s="89"/>
      <c r="DM73" s="89"/>
      <c r="DN73" s="89"/>
      <c r="DO73" s="89"/>
      <c r="DP73" s="89"/>
      <c r="DQ73" s="89"/>
      <c r="DR73" s="89"/>
      <c r="DS73" s="89"/>
      <c r="DT73" s="89"/>
      <c r="DU73" s="89"/>
      <c r="DV73" s="89"/>
      <c r="DW73" s="89"/>
      <c r="DX73" s="89"/>
      <c r="DY73" s="89"/>
      <c r="DZ73" s="89"/>
      <c r="EA73" s="89"/>
      <c r="EB73" s="89"/>
      <c r="EC73" s="89"/>
      <c r="ED73" s="89"/>
      <c r="EE73" s="89"/>
      <c r="EF73" s="89"/>
      <c r="EG73" s="89"/>
      <c r="EH73" s="89"/>
      <c r="EI73" s="89"/>
      <c r="EJ73" s="89"/>
      <c r="EK73" s="89"/>
      <c r="EL73" s="89"/>
    </row>
    <row r="74" spans="1:142" x14ac:dyDescent="0.25">
      <c r="A74" s="89"/>
      <c r="B74" s="90"/>
      <c r="C74" s="90"/>
      <c r="E74" s="89"/>
      <c r="F74" s="89"/>
      <c r="G74" s="89"/>
      <c r="H74" s="89"/>
      <c r="I74" s="89"/>
      <c r="J74" s="89"/>
      <c r="K74" s="89"/>
      <c r="L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  <c r="CM74" s="89"/>
      <c r="CN74" s="89"/>
      <c r="CO74" s="89"/>
      <c r="CP74" s="89"/>
      <c r="CQ74" s="89"/>
      <c r="CR74" s="89"/>
      <c r="CS74" s="89"/>
      <c r="CT74" s="89"/>
      <c r="CU74" s="89"/>
      <c r="CV74" s="89"/>
      <c r="CW74" s="89"/>
      <c r="CX74" s="89"/>
      <c r="CY74" s="89"/>
      <c r="CZ74" s="89"/>
      <c r="DA74" s="89"/>
      <c r="DB74" s="89"/>
      <c r="DC74" s="89"/>
      <c r="DD74" s="89"/>
      <c r="DE74" s="89"/>
      <c r="DF74" s="89"/>
      <c r="DG74" s="89"/>
      <c r="DH74" s="89"/>
      <c r="DI74" s="89"/>
      <c r="DJ74" s="89"/>
      <c r="DK74" s="89"/>
      <c r="DL74" s="89"/>
      <c r="DM74" s="89"/>
      <c r="DN74" s="89"/>
      <c r="DO74" s="89"/>
      <c r="DP74" s="89"/>
      <c r="DQ74" s="89"/>
      <c r="DR74" s="89"/>
      <c r="DS74" s="89"/>
      <c r="DT74" s="89"/>
      <c r="DU74" s="89"/>
      <c r="DV74" s="89"/>
      <c r="DW74" s="89"/>
      <c r="DX74" s="89"/>
      <c r="DY74" s="89"/>
      <c r="DZ74" s="89"/>
      <c r="EA74" s="89"/>
      <c r="EB74" s="89"/>
      <c r="EC74" s="89"/>
      <c r="ED74" s="89"/>
      <c r="EE74" s="89"/>
      <c r="EF74" s="89"/>
      <c r="EG74" s="89"/>
      <c r="EH74" s="89"/>
      <c r="EI74" s="89"/>
      <c r="EJ74" s="89"/>
      <c r="EK74" s="89"/>
      <c r="EL74" s="89"/>
    </row>
    <row r="75" spans="1:142" x14ac:dyDescent="0.25">
      <c r="A75" s="89"/>
      <c r="B75" s="90"/>
      <c r="C75" s="90"/>
      <c r="E75" s="89"/>
      <c r="F75" s="89"/>
      <c r="G75" s="89"/>
      <c r="H75" s="89"/>
      <c r="I75" s="89"/>
      <c r="J75" s="89"/>
      <c r="K75" s="89"/>
      <c r="L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  <c r="CO75" s="89"/>
      <c r="CP75" s="89"/>
      <c r="CQ75" s="89"/>
      <c r="CR75" s="89"/>
      <c r="CS75" s="89"/>
      <c r="CT75" s="89"/>
      <c r="CU75" s="89"/>
      <c r="CV75" s="89"/>
      <c r="CW75" s="89"/>
      <c r="CX75" s="89"/>
      <c r="CY75" s="89"/>
      <c r="CZ75" s="89"/>
      <c r="DA75" s="89"/>
      <c r="DB75" s="89"/>
      <c r="DC75" s="89"/>
      <c r="DD75" s="89"/>
      <c r="DE75" s="89"/>
      <c r="DF75" s="89"/>
      <c r="DG75" s="89"/>
      <c r="DH75" s="89"/>
      <c r="DI75" s="89"/>
      <c r="DJ75" s="89"/>
      <c r="DK75" s="89"/>
      <c r="DL75" s="89"/>
      <c r="DM75" s="89"/>
      <c r="DN75" s="89"/>
      <c r="DO75" s="89"/>
      <c r="DP75" s="89"/>
      <c r="DQ75" s="89"/>
      <c r="DR75" s="89"/>
      <c r="DS75" s="89"/>
      <c r="DT75" s="89"/>
      <c r="DU75" s="89"/>
      <c r="DV75" s="89"/>
      <c r="DW75" s="89"/>
      <c r="DX75" s="89"/>
      <c r="DY75" s="89"/>
      <c r="DZ75" s="89"/>
      <c r="EA75" s="89"/>
      <c r="EB75" s="89"/>
      <c r="EC75" s="89"/>
      <c r="ED75" s="89"/>
      <c r="EE75" s="89"/>
      <c r="EF75" s="89"/>
      <c r="EG75" s="89"/>
      <c r="EH75" s="89"/>
      <c r="EI75" s="89"/>
      <c r="EJ75" s="89"/>
      <c r="EK75" s="89"/>
      <c r="EL75" s="89"/>
    </row>
    <row r="76" spans="1:142" x14ac:dyDescent="0.25">
      <c r="A76" s="89"/>
      <c r="B76" s="90"/>
      <c r="C76" s="90"/>
      <c r="E76" s="89"/>
      <c r="F76" s="89"/>
      <c r="G76" s="89"/>
      <c r="H76" s="89"/>
      <c r="I76" s="89"/>
      <c r="J76" s="89"/>
      <c r="K76" s="89"/>
      <c r="L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  <c r="CO76" s="89"/>
      <c r="CP76" s="89"/>
      <c r="CQ76" s="89"/>
      <c r="CR76" s="89"/>
      <c r="CS76" s="89"/>
      <c r="CT76" s="89"/>
      <c r="CU76" s="89"/>
      <c r="CV76" s="89"/>
      <c r="CW76" s="89"/>
      <c r="CX76" s="89"/>
      <c r="CY76" s="89"/>
      <c r="CZ76" s="89"/>
      <c r="DA76" s="89"/>
      <c r="DB76" s="89"/>
      <c r="DC76" s="89"/>
      <c r="DD76" s="89"/>
      <c r="DE76" s="89"/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89"/>
      <c r="DR76" s="89"/>
      <c r="DS76" s="89"/>
      <c r="DT76" s="89"/>
      <c r="DU76" s="89"/>
      <c r="DV76" s="89"/>
      <c r="DW76" s="89"/>
      <c r="DX76" s="89"/>
      <c r="DY76" s="89"/>
      <c r="DZ76" s="89"/>
      <c r="EA76" s="89"/>
      <c r="EB76" s="89"/>
      <c r="EC76" s="89"/>
      <c r="ED76" s="89"/>
      <c r="EE76" s="89"/>
      <c r="EF76" s="89"/>
      <c r="EG76" s="89"/>
      <c r="EH76" s="89"/>
      <c r="EI76" s="89"/>
      <c r="EJ76" s="89"/>
      <c r="EK76" s="89"/>
      <c r="EL76" s="89"/>
    </row>
    <row r="77" spans="1:142" x14ac:dyDescent="0.25">
      <c r="A77" s="89"/>
      <c r="B77" s="90"/>
      <c r="C77" s="90"/>
      <c r="E77" s="89"/>
      <c r="F77" s="89"/>
      <c r="G77" s="89"/>
      <c r="H77" s="89"/>
      <c r="I77" s="89"/>
      <c r="J77" s="89"/>
      <c r="K77" s="89"/>
      <c r="L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  <c r="CO77" s="89"/>
      <c r="CP77" s="89"/>
      <c r="CQ77" s="89"/>
      <c r="CR77" s="89"/>
      <c r="CS77" s="89"/>
      <c r="CT77" s="89"/>
      <c r="CU77" s="89"/>
      <c r="CV77" s="89"/>
      <c r="CW77" s="89"/>
      <c r="CX77" s="89"/>
      <c r="CY77" s="89"/>
      <c r="CZ77" s="89"/>
      <c r="DA77" s="89"/>
      <c r="DB77" s="89"/>
      <c r="DC77" s="89"/>
      <c r="DD77" s="89"/>
      <c r="DE77" s="89"/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89"/>
      <c r="DR77" s="89"/>
      <c r="DS77" s="89"/>
      <c r="DT77" s="89"/>
      <c r="DU77" s="89"/>
      <c r="DV77" s="89"/>
      <c r="DW77" s="89"/>
      <c r="DX77" s="89"/>
      <c r="DY77" s="89"/>
      <c r="DZ77" s="89"/>
      <c r="EA77" s="89"/>
      <c r="EB77" s="89"/>
      <c r="EC77" s="89"/>
      <c r="ED77" s="89"/>
      <c r="EE77" s="89"/>
      <c r="EF77" s="89"/>
      <c r="EG77" s="89"/>
      <c r="EH77" s="89"/>
      <c r="EI77" s="89"/>
      <c r="EJ77" s="89"/>
      <c r="EK77" s="89"/>
      <c r="EL77" s="89"/>
    </row>
    <row r="78" spans="1:142" x14ac:dyDescent="0.25">
      <c r="A78" s="89"/>
      <c r="B78" s="90"/>
      <c r="C78" s="90"/>
      <c r="E78" s="89"/>
      <c r="F78" s="89"/>
      <c r="G78" s="89"/>
      <c r="H78" s="89"/>
      <c r="I78" s="89"/>
      <c r="J78" s="89"/>
      <c r="K78" s="89"/>
      <c r="L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89"/>
      <c r="DR78" s="89"/>
      <c r="DS78" s="89"/>
      <c r="DT78" s="89"/>
      <c r="DU78" s="89"/>
      <c r="DV78" s="89"/>
      <c r="DW78" s="89"/>
      <c r="DX78" s="89"/>
      <c r="DY78" s="89"/>
      <c r="DZ78" s="89"/>
      <c r="EA78" s="89"/>
      <c r="EB78" s="89"/>
      <c r="EC78" s="89"/>
      <c r="ED78" s="89"/>
      <c r="EE78" s="89"/>
      <c r="EF78" s="89"/>
      <c r="EG78" s="89"/>
      <c r="EH78" s="89"/>
      <c r="EI78" s="89"/>
      <c r="EJ78" s="89"/>
      <c r="EK78" s="89"/>
      <c r="EL78" s="89"/>
    </row>
    <row r="79" spans="1:142" x14ac:dyDescent="0.25">
      <c r="A79" s="89"/>
      <c r="B79" s="90"/>
      <c r="C79" s="90"/>
      <c r="E79" s="89"/>
      <c r="F79" s="89"/>
      <c r="G79" s="89"/>
      <c r="H79" s="89"/>
      <c r="I79" s="89"/>
      <c r="J79" s="89"/>
      <c r="K79" s="89"/>
      <c r="L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  <c r="CO79" s="89"/>
      <c r="CP79" s="89"/>
      <c r="CQ79" s="89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</row>
    <row r="80" spans="1:142" x14ac:dyDescent="0.25">
      <c r="A80" s="89"/>
      <c r="B80" s="90"/>
      <c r="C80" s="90"/>
      <c r="E80" s="89"/>
      <c r="F80" s="89"/>
      <c r="G80" s="89"/>
      <c r="H80" s="89"/>
      <c r="I80" s="89"/>
      <c r="J80" s="89"/>
      <c r="K80" s="89"/>
      <c r="L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9"/>
      <c r="BB80" s="89"/>
      <c r="BC80" s="89"/>
      <c r="BD80" s="89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  <c r="CO80" s="89"/>
      <c r="CP80" s="89"/>
      <c r="CQ80" s="89"/>
      <c r="CR80" s="89"/>
      <c r="CS80" s="89"/>
      <c r="CT80" s="89"/>
      <c r="CU80" s="89"/>
      <c r="CV80" s="89"/>
      <c r="CW80" s="89"/>
      <c r="CX80" s="89"/>
      <c r="CY80" s="89"/>
      <c r="CZ80" s="89"/>
      <c r="DA80" s="89"/>
      <c r="DB80" s="89"/>
      <c r="DC80" s="89"/>
      <c r="DD80" s="89"/>
      <c r="DE80" s="89"/>
      <c r="DF80" s="89"/>
      <c r="DG80" s="89"/>
      <c r="DH80" s="89"/>
      <c r="DI80" s="89"/>
      <c r="DJ80" s="89"/>
      <c r="DK80" s="89"/>
      <c r="DL80" s="89"/>
      <c r="DM80" s="89"/>
      <c r="DN80" s="89"/>
      <c r="DO80" s="89"/>
      <c r="DP80" s="89"/>
      <c r="DQ80" s="89"/>
      <c r="DR80" s="89"/>
      <c r="DS80" s="89"/>
      <c r="DT80" s="89"/>
      <c r="DU80" s="89"/>
      <c r="DV80" s="89"/>
      <c r="DW80" s="89"/>
      <c r="DX80" s="89"/>
      <c r="DY80" s="89"/>
      <c r="DZ80" s="89"/>
      <c r="EA80" s="89"/>
      <c r="EB80" s="89"/>
      <c r="EC80" s="89"/>
      <c r="ED80" s="89"/>
      <c r="EE80" s="89"/>
      <c r="EF80" s="89"/>
      <c r="EG80" s="89"/>
      <c r="EH80" s="89"/>
      <c r="EI80" s="89"/>
      <c r="EJ80" s="89"/>
      <c r="EK80" s="89"/>
      <c r="EL80" s="89"/>
    </row>
    <row r="81" spans="1:142" x14ac:dyDescent="0.25">
      <c r="A81" s="89"/>
      <c r="B81" s="90"/>
      <c r="C81" s="90"/>
      <c r="E81" s="89"/>
      <c r="F81" s="89"/>
      <c r="G81" s="89"/>
      <c r="H81" s="89"/>
      <c r="I81" s="89"/>
      <c r="J81" s="89"/>
      <c r="K81" s="89"/>
      <c r="L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  <c r="CO81" s="89"/>
      <c r="CP81" s="89"/>
      <c r="CQ81" s="89"/>
      <c r="CR81" s="89"/>
      <c r="CS81" s="89"/>
      <c r="CT81" s="89"/>
      <c r="CU81" s="89"/>
      <c r="CV81" s="89"/>
      <c r="CW81" s="89"/>
      <c r="CX81" s="89"/>
      <c r="CY81" s="89"/>
      <c r="CZ81" s="89"/>
      <c r="DA81" s="89"/>
      <c r="DB81" s="89"/>
      <c r="DC81" s="89"/>
      <c r="DD81" s="89"/>
      <c r="DE81" s="89"/>
      <c r="DF81" s="89"/>
      <c r="DG81" s="89"/>
      <c r="DH81" s="89"/>
      <c r="DI81" s="89"/>
      <c r="DJ81" s="89"/>
      <c r="DK81" s="89"/>
      <c r="DL81" s="89"/>
      <c r="DM81" s="89"/>
      <c r="DN81" s="89"/>
      <c r="DO81" s="89"/>
      <c r="DP81" s="89"/>
      <c r="DQ81" s="89"/>
      <c r="DR81" s="89"/>
      <c r="DS81" s="89"/>
      <c r="DT81" s="89"/>
      <c r="DU81" s="89"/>
      <c r="DV81" s="89"/>
      <c r="DW81" s="89"/>
      <c r="DX81" s="89"/>
      <c r="DY81" s="89"/>
      <c r="DZ81" s="89"/>
      <c r="EA81" s="89"/>
      <c r="EB81" s="89"/>
      <c r="EC81" s="89"/>
      <c r="ED81" s="89"/>
      <c r="EE81" s="89"/>
      <c r="EF81" s="89"/>
      <c r="EG81" s="89"/>
      <c r="EH81" s="89"/>
      <c r="EI81" s="89"/>
      <c r="EJ81" s="89"/>
      <c r="EK81" s="89"/>
      <c r="EL81" s="89"/>
    </row>
    <row r="82" spans="1:142" x14ac:dyDescent="0.25">
      <c r="A82" s="89"/>
      <c r="B82" s="90"/>
      <c r="C82" s="90"/>
      <c r="E82" s="89"/>
      <c r="F82" s="89"/>
      <c r="G82" s="89"/>
      <c r="H82" s="89"/>
      <c r="I82" s="89"/>
      <c r="J82" s="89"/>
      <c r="K82" s="89"/>
      <c r="L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  <c r="CO82" s="89"/>
      <c r="CP82" s="89"/>
      <c r="CQ82" s="89"/>
      <c r="CR82" s="89"/>
      <c r="CS82" s="89"/>
      <c r="CT82" s="89"/>
      <c r="CU82" s="89"/>
      <c r="CV82" s="89"/>
      <c r="CW82" s="89"/>
      <c r="CX82" s="89"/>
      <c r="CY82" s="89"/>
      <c r="CZ82" s="89"/>
      <c r="DA82" s="89"/>
      <c r="DB82" s="89"/>
      <c r="DC82" s="89"/>
      <c r="DD82" s="89"/>
      <c r="DE82" s="89"/>
      <c r="DF82" s="89"/>
      <c r="DG82" s="89"/>
      <c r="DH82" s="89"/>
      <c r="DI82" s="89"/>
      <c r="DJ82" s="89"/>
      <c r="DK82" s="89"/>
      <c r="DL82" s="89"/>
      <c r="DM82" s="89"/>
      <c r="DN82" s="89"/>
      <c r="DO82" s="89"/>
      <c r="DP82" s="89"/>
      <c r="DQ82" s="89"/>
      <c r="DR82" s="89"/>
      <c r="DS82" s="89"/>
      <c r="DT82" s="89"/>
      <c r="DU82" s="89"/>
      <c r="DV82" s="89"/>
      <c r="DW82" s="89"/>
      <c r="DX82" s="89"/>
      <c r="DY82" s="89"/>
      <c r="DZ82" s="89"/>
      <c r="EA82" s="89"/>
      <c r="EB82" s="89"/>
      <c r="EC82" s="89"/>
      <c r="ED82" s="89"/>
      <c r="EE82" s="89"/>
      <c r="EF82" s="89"/>
      <c r="EG82" s="89"/>
      <c r="EH82" s="89"/>
      <c r="EI82" s="89"/>
      <c r="EJ82" s="89"/>
      <c r="EK82" s="89"/>
      <c r="EL82" s="89"/>
    </row>
    <row r="83" spans="1:142" x14ac:dyDescent="0.25">
      <c r="A83" s="89"/>
      <c r="B83" s="90"/>
      <c r="C83" s="90"/>
      <c r="E83" s="89"/>
      <c r="F83" s="89"/>
      <c r="G83" s="89"/>
      <c r="H83" s="89"/>
      <c r="I83" s="89"/>
      <c r="J83" s="89"/>
      <c r="K83" s="89"/>
      <c r="L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CJ83" s="89"/>
      <c r="CK83" s="89"/>
      <c r="CL83" s="89"/>
      <c r="CM83" s="89"/>
      <c r="CN83" s="89"/>
      <c r="CO83" s="89"/>
      <c r="CP83" s="89"/>
      <c r="CQ83" s="89"/>
      <c r="CR83" s="89"/>
      <c r="CS83" s="89"/>
      <c r="CT83" s="89"/>
      <c r="CU83" s="89"/>
      <c r="CV83" s="89"/>
      <c r="CW83" s="89"/>
      <c r="CX83" s="89"/>
      <c r="CY83" s="89"/>
      <c r="CZ83" s="89"/>
      <c r="DA83" s="89"/>
      <c r="DB83" s="89"/>
      <c r="DC83" s="89"/>
      <c r="DD83" s="89"/>
      <c r="DE83" s="89"/>
      <c r="DF83" s="89"/>
      <c r="DG83" s="89"/>
      <c r="DH83" s="89"/>
      <c r="DI83" s="89"/>
      <c r="DJ83" s="89"/>
      <c r="DK83" s="89"/>
      <c r="DL83" s="89"/>
      <c r="DM83" s="89"/>
      <c r="DN83" s="89"/>
      <c r="DO83" s="89"/>
      <c r="DP83" s="89"/>
      <c r="DQ83" s="89"/>
      <c r="DR83" s="89"/>
      <c r="DS83" s="89"/>
      <c r="DT83" s="89"/>
      <c r="DU83" s="89"/>
      <c r="DV83" s="89"/>
      <c r="DW83" s="89"/>
      <c r="DX83" s="89"/>
      <c r="DY83" s="89"/>
      <c r="DZ83" s="89"/>
      <c r="EA83" s="89"/>
      <c r="EB83" s="89"/>
      <c r="EC83" s="89"/>
      <c r="ED83" s="89"/>
      <c r="EE83" s="89"/>
      <c r="EF83" s="89"/>
      <c r="EG83" s="89"/>
      <c r="EH83" s="89"/>
      <c r="EI83" s="89"/>
      <c r="EJ83" s="89"/>
      <c r="EK83" s="89"/>
      <c r="EL83" s="89"/>
    </row>
    <row r="84" spans="1:142" x14ac:dyDescent="0.25">
      <c r="A84" s="89"/>
      <c r="B84" s="90"/>
      <c r="C84" s="90"/>
      <c r="E84" s="89"/>
      <c r="F84" s="89"/>
      <c r="G84" s="89"/>
      <c r="H84" s="89"/>
      <c r="I84" s="89"/>
      <c r="J84" s="89"/>
      <c r="K84" s="89"/>
      <c r="L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  <c r="CO84" s="89"/>
      <c r="CP84" s="89"/>
      <c r="CQ84" s="89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9"/>
      <c r="DC84" s="89"/>
      <c r="DD84" s="89"/>
      <c r="DE84" s="89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9"/>
      <c r="DQ84" s="89"/>
      <c r="DR84" s="89"/>
      <c r="DS84" s="89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9"/>
      <c r="EE84" s="89"/>
      <c r="EF84" s="89"/>
      <c r="EG84" s="89"/>
      <c r="EH84" s="89"/>
      <c r="EI84" s="89"/>
      <c r="EJ84" s="89"/>
      <c r="EK84" s="89"/>
      <c r="EL84" s="89"/>
    </row>
    <row r="85" spans="1:142" x14ac:dyDescent="0.25">
      <c r="A85" s="89"/>
      <c r="B85" s="90"/>
      <c r="C85" s="90"/>
      <c r="E85" s="89"/>
      <c r="F85" s="89"/>
      <c r="G85" s="89"/>
      <c r="H85" s="89"/>
      <c r="I85" s="89"/>
      <c r="J85" s="89"/>
      <c r="K85" s="89"/>
      <c r="L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  <c r="CO85" s="89"/>
      <c r="CP85" s="89"/>
      <c r="CQ85" s="89"/>
      <c r="CR85" s="89"/>
      <c r="CS85" s="89"/>
      <c r="CT85" s="89"/>
      <c r="CU85" s="89"/>
      <c r="CV85" s="89"/>
      <c r="CW85" s="89"/>
      <c r="CX85" s="89"/>
      <c r="CY85" s="89"/>
      <c r="CZ85" s="89"/>
      <c r="DA85" s="89"/>
      <c r="DB85" s="89"/>
      <c r="DC85" s="89"/>
      <c r="DD85" s="89"/>
      <c r="DE85" s="89"/>
      <c r="DF85" s="89"/>
      <c r="DG85" s="89"/>
      <c r="DH85" s="89"/>
      <c r="DI85" s="89"/>
      <c r="DJ85" s="89"/>
      <c r="DK85" s="89"/>
      <c r="DL85" s="89"/>
      <c r="DM85" s="89"/>
      <c r="DN85" s="89"/>
      <c r="DO85" s="89"/>
      <c r="DP85" s="89"/>
      <c r="DQ85" s="89"/>
      <c r="DR85" s="89"/>
      <c r="DS85" s="89"/>
      <c r="DT85" s="89"/>
      <c r="DU85" s="89"/>
      <c r="DV85" s="89"/>
      <c r="DW85" s="89"/>
      <c r="DX85" s="89"/>
      <c r="DY85" s="89"/>
      <c r="DZ85" s="89"/>
      <c r="EA85" s="89"/>
      <c r="EB85" s="89"/>
      <c r="EC85" s="89"/>
      <c r="ED85" s="89"/>
      <c r="EE85" s="89"/>
      <c r="EF85" s="89"/>
      <c r="EG85" s="89"/>
      <c r="EH85" s="89"/>
      <c r="EI85" s="89"/>
      <c r="EJ85" s="89"/>
      <c r="EK85" s="89"/>
      <c r="EL85" s="89"/>
    </row>
    <row r="86" spans="1:142" x14ac:dyDescent="0.25">
      <c r="A86" s="89"/>
      <c r="B86" s="90"/>
      <c r="C86" s="90"/>
      <c r="E86" s="89"/>
      <c r="F86" s="89"/>
      <c r="G86" s="89"/>
      <c r="H86" s="89"/>
      <c r="I86" s="89"/>
      <c r="J86" s="89"/>
      <c r="K86" s="89"/>
      <c r="L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9"/>
      <c r="CC86" s="89"/>
      <c r="CD86" s="89"/>
      <c r="CE86" s="89"/>
      <c r="CF86" s="89"/>
      <c r="CG86" s="89"/>
      <c r="CH86" s="89"/>
      <c r="CI86" s="89"/>
      <c r="CJ86" s="89"/>
      <c r="CK86" s="89"/>
      <c r="CL86" s="89"/>
      <c r="CM86" s="89"/>
      <c r="CN86" s="89"/>
      <c r="CO86" s="89"/>
      <c r="CP86" s="89"/>
      <c r="CQ86" s="89"/>
      <c r="CR86" s="89"/>
      <c r="CS86" s="89"/>
      <c r="CT86" s="89"/>
      <c r="CU86" s="89"/>
      <c r="CV86" s="89"/>
      <c r="CW86" s="89"/>
      <c r="CX86" s="89"/>
      <c r="CY86" s="89"/>
      <c r="CZ86" s="89"/>
      <c r="DA86" s="89"/>
      <c r="DB86" s="89"/>
      <c r="DC86" s="89"/>
      <c r="DD86" s="89"/>
      <c r="DE86" s="89"/>
      <c r="DF86" s="89"/>
      <c r="DG86" s="89"/>
      <c r="DH86" s="89"/>
      <c r="DI86" s="89"/>
      <c r="DJ86" s="89"/>
      <c r="DK86" s="89"/>
      <c r="DL86" s="89"/>
      <c r="DM86" s="89"/>
      <c r="DN86" s="89"/>
      <c r="DO86" s="89"/>
      <c r="DP86" s="89"/>
      <c r="DQ86" s="89"/>
      <c r="DR86" s="89"/>
      <c r="DS86" s="89"/>
      <c r="DT86" s="89"/>
      <c r="DU86" s="89"/>
      <c r="DV86" s="89"/>
      <c r="DW86" s="89"/>
      <c r="DX86" s="89"/>
      <c r="DY86" s="89"/>
      <c r="DZ86" s="89"/>
      <c r="EA86" s="89"/>
      <c r="EB86" s="89"/>
      <c r="EC86" s="89"/>
      <c r="ED86" s="89"/>
      <c r="EE86" s="89"/>
      <c r="EF86" s="89"/>
      <c r="EG86" s="89"/>
      <c r="EH86" s="89"/>
      <c r="EI86" s="89"/>
      <c r="EJ86" s="89"/>
      <c r="EK86" s="89"/>
      <c r="EL86" s="89"/>
    </row>
    <row r="87" spans="1:142" x14ac:dyDescent="0.25">
      <c r="A87" s="89"/>
      <c r="B87" s="90"/>
      <c r="C87" s="90"/>
      <c r="E87" s="89"/>
      <c r="F87" s="89"/>
      <c r="G87" s="89"/>
      <c r="H87" s="89"/>
      <c r="I87" s="89"/>
      <c r="J87" s="89"/>
      <c r="K87" s="89"/>
      <c r="L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  <c r="BM87" s="89"/>
      <c r="BN87" s="89"/>
      <c r="BO87" s="89"/>
      <c r="BP87" s="89"/>
      <c r="BQ87" s="89"/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9"/>
      <c r="CC87" s="89"/>
      <c r="CD87" s="89"/>
      <c r="CE87" s="89"/>
      <c r="CF87" s="89"/>
      <c r="CG87" s="89"/>
      <c r="CH87" s="89"/>
      <c r="CI87" s="89"/>
      <c r="CJ87" s="89"/>
      <c r="CK87" s="89"/>
      <c r="CL87" s="89"/>
      <c r="CM87" s="89"/>
      <c r="CN87" s="89"/>
      <c r="CO87" s="89"/>
      <c r="CP87" s="89"/>
      <c r="CQ87" s="89"/>
      <c r="CR87" s="89"/>
      <c r="CS87" s="89"/>
      <c r="CT87" s="89"/>
      <c r="CU87" s="89"/>
      <c r="CV87" s="89"/>
      <c r="CW87" s="89"/>
      <c r="CX87" s="89"/>
      <c r="CY87" s="89"/>
      <c r="CZ87" s="89"/>
      <c r="DA87" s="89"/>
      <c r="DB87" s="89"/>
      <c r="DC87" s="89"/>
      <c r="DD87" s="89"/>
      <c r="DE87" s="89"/>
      <c r="DF87" s="89"/>
      <c r="DG87" s="89"/>
      <c r="DH87" s="89"/>
      <c r="DI87" s="89"/>
      <c r="DJ87" s="89"/>
      <c r="DK87" s="89"/>
      <c r="DL87" s="89"/>
      <c r="DM87" s="89"/>
      <c r="DN87" s="89"/>
      <c r="DO87" s="89"/>
      <c r="DP87" s="89"/>
      <c r="DQ87" s="89"/>
      <c r="DR87" s="89"/>
      <c r="DS87" s="89"/>
      <c r="DT87" s="89"/>
      <c r="DU87" s="89"/>
      <c r="DV87" s="89"/>
      <c r="DW87" s="89"/>
      <c r="DX87" s="89"/>
      <c r="DY87" s="89"/>
      <c r="DZ87" s="89"/>
      <c r="EA87" s="89"/>
      <c r="EB87" s="89"/>
      <c r="EC87" s="89"/>
      <c r="ED87" s="89"/>
      <c r="EE87" s="89"/>
      <c r="EF87" s="89"/>
      <c r="EG87" s="89"/>
      <c r="EH87" s="89"/>
      <c r="EI87" s="89"/>
      <c r="EJ87" s="89"/>
      <c r="EK87" s="89"/>
      <c r="EL87" s="89"/>
    </row>
  </sheetData>
  <pageMargins left="0.25" right="0.25" top="0.38541666666666669" bottom="0.75" header="0.3" footer="0.3"/>
  <pageSetup paperSize="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EDBDCDBED5B043A46919C6446F1F86" ma:contentTypeVersion="13" ma:contentTypeDescription="Crie um novo documento." ma:contentTypeScope="" ma:versionID="65042818f5688832a6bca569df90a036">
  <xsd:schema xmlns:xsd="http://www.w3.org/2001/XMLSchema" xmlns:xs="http://www.w3.org/2001/XMLSchema" xmlns:p="http://schemas.microsoft.com/office/2006/metadata/properties" xmlns:ns2="08963562-2d50-4e58-aef5-4078f9ede2ef" xmlns:ns3="9c2bbc05-06ef-4755-8ae2-43997940d694" targetNamespace="http://schemas.microsoft.com/office/2006/metadata/properties" ma:root="true" ma:fieldsID="4c6de29355d6fe30107b1b141502ef9c" ns2:_="" ns3:_="">
    <xsd:import namespace="08963562-2d50-4e58-aef5-4078f9ede2ef"/>
    <xsd:import namespace="9c2bbc05-06ef-4755-8ae2-43997940d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63562-2d50-4e58-aef5-4078f9ede2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bbc05-06ef-4755-8ae2-43997940d6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5ef98b5-c077-481a-b809-e9922f79b569}" ma:internalName="TaxCatchAll" ma:showField="CatchAllData" ma:web="9c2bbc05-06ef-4755-8ae2-43997940d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bbc05-06ef-4755-8ae2-43997940d694" xsi:nil="true"/>
    <lcf76f155ced4ddcb4097134ff3c332f xmlns="08963562-2d50-4e58-aef5-4078f9ede2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211578-C67B-44AD-A6E0-0A00FDF9F5A8}"/>
</file>

<file path=customXml/itemProps2.xml><?xml version="1.0" encoding="utf-8"?>
<ds:datastoreItem xmlns:ds="http://schemas.openxmlformats.org/officeDocument/2006/customXml" ds:itemID="{7D82929A-77C9-4630-A83C-6731C9F4F9AF}"/>
</file>

<file path=customXml/itemProps3.xml><?xml version="1.0" encoding="utf-8"?>
<ds:datastoreItem xmlns:ds="http://schemas.openxmlformats.org/officeDocument/2006/customXml" ds:itemID="{22BEF000-C35F-406D-8E5D-4653C47B0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CAPA</vt:lpstr>
      <vt:lpstr>INTRO</vt:lpstr>
      <vt:lpstr>CONGRAV</vt:lpstr>
      <vt:lpstr>SEC</vt:lpstr>
      <vt:lpstr>CONGRAV!Area_de_impressao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Gabriel</cp:lastModifiedBy>
  <cp:lastPrinted>2018-09-28T19:27:58Z</cp:lastPrinted>
  <dcterms:created xsi:type="dcterms:W3CDTF">2018-05-30T17:59:31Z</dcterms:created>
  <dcterms:modified xsi:type="dcterms:W3CDTF">2019-10-10T18:04:10Z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0x01010089EDBDCDBED5B043A46919C6446F1F86</vt:lpwstr>
  </property>
</Properties>
</file>